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AP Web Site\Presentations\"/>
    </mc:Choice>
  </mc:AlternateContent>
  <bookViews>
    <workbookView xWindow="0" yWindow="0" windowWidth="10032" windowHeight="4272"/>
  </bookViews>
  <sheets>
    <sheet name="1 Earnings" sheetId="1" r:id="rId1"/>
    <sheet name="2 Cost per credit " sheetId="2" r:id="rId2"/>
    <sheet name="3 Cost of Degee" sheetId="3" r:id="rId3"/>
    <sheet name="4 Tutition Surcharge" sheetId="5" r:id="rId4"/>
    <sheet name="5 Rate of Retun "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1" i="4" l="1"/>
  <c r="V7" i="4"/>
  <c r="T7" i="4"/>
  <c r="S8" i="4"/>
  <c r="S9" i="4"/>
  <c r="S10" i="4"/>
  <c r="S7" i="4"/>
  <c r="R10" i="4"/>
  <c r="R9" i="4"/>
  <c r="R8" i="4"/>
  <c r="R7" i="4"/>
  <c r="T8" i="4" l="1"/>
  <c r="T9" i="4"/>
  <c r="T10" i="4"/>
  <c r="Z13" i="4"/>
  <c r="Z9" i="4"/>
  <c r="Z8" i="4"/>
  <c r="Z11" i="4"/>
  <c r="Z7" i="4"/>
  <c r="Y2" i="4"/>
  <c r="V11" i="4" l="1"/>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U10" i="4"/>
  <c r="U9" i="4"/>
  <c r="U8" i="4"/>
  <c r="U7" i="4"/>
  <c r="V10" i="4"/>
  <c r="O7" i="4"/>
  <c r="F51" i="4"/>
  <c r="V8" i="4" l="1"/>
  <c r="V9"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11"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V51" i="4" l="1"/>
  <c r="I7" i="4"/>
  <c r="J7" i="4" s="1"/>
  <c r="I12" i="4"/>
  <c r="J12" i="4" s="1"/>
  <c r="I13" i="4"/>
  <c r="J13" i="4" s="1"/>
  <c r="I14" i="4"/>
  <c r="J14" i="4" s="1"/>
  <c r="I15" i="4"/>
  <c r="J15" i="4" s="1"/>
  <c r="I16" i="4"/>
  <c r="J16" i="4" s="1"/>
  <c r="I17" i="4"/>
  <c r="J17" i="4" s="1"/>
  <c r="I18" i="4"/>
  <c r="J18" i="4" s="1"/>
  <c r="I19" i="4"/>
  <c r="J19" i="4" s="1"/>
  <c r="I20" i="4"/>
  <c r="J20" i="4" s="1"/>
  <c r="I21" i="4"/>
  <c r="J21" i="4" s="1"/>
  <c r="I22" i="4"/>
  <c r="J22" i="4" s="1"/>
  <c r="I23" i="4"/>
  <c r="J23" i="4" s="1"/>
  <c r="I24" i="4"/>
  <c r="J24" i="4" s="1"/>
  <c r="I25" i="4"/>
  <c r="J25" i="4" s="1"/>
  <c r="I26" i="4"/>
  <c r="J26" i="4" s="1"/>
  <c r="I27" i="4"/>
  <c r="J27" i="4" s="1"/>
  <c r="I28" i="4"/>
  <c r="J28" i="4" s="1"/>
  <c r="I29" i="4"/>
  <c r="J29" i="4" s="1"/>
  <c r="I30" i="4"/>
  <c r="J30" i="4" s="1"/>
  <c r="I31" i="4"/>
  <c r="J31" i="4" s="1"/>
  <c r="I32" i="4"/>
  <c r="J32" i="4" s="1"/>
  <c r="I33" i="4"/>
  <c r="J33" i="4" s="1"/>
  <c r="I34" i="4"/>
  <c r="J34" i="4" s="1"/>
  <c r="I35" i="4"/>
  <c r="J35" i="4" s="1"/>
  <c r="I36" i="4"/>
  <c r="J36" i="4" s="1"/>
  <c r="I37" i="4"/>
  <c r="J37" i="4" s="1"/>
  <c r="I38" i="4"/>
  <c r="J38" i="4" s="1"/>
  <c r="I39" i="4"/>
  <c r="J39" i="4" s="1"/>
  <c r="I40" i="4"/>
  <c r="J40" i="4" s="1"/>
  <c r="I41" i="4"/>
  <c r="J41" i="4" s="1"/>
  <c r="I42" i="4"/>
  <c r="J42" i="4" s="1"/>
  <c r="I43" i="4"/>
  <c r="J43" i="4" s="1"/>
  <c r="I44" i="4"/>
  <c r="J44" i="4" s="1"/>
  <c r="I45" i="4"/>
  <c r="J45" i="4" s="1"/>
  <c r="I46" i="4"/>
  <c r="J46" i="4" s="1"/>
  <c r="I47" i="4"/>
  <c r="J47" i="4" s="1"/>
  <c r="I48" i="4"/>
  <c r="J48" i="4" s="1"/>
  <c r="I49" i="4"/>
  <c r="J49" i="4" s="1"/>
  <c r="I50" i="4"/>
  <c r="J50" i="4" s="1"/>
  <c r="I11" i="4"/>
  <c r="J11" i="4" s="1"/>
  <c r="F8" i="5"/>
  <c r="G8" i="5" s="1"/>
  <c r="F7" i="5"/>
  <c r="G7" i="5" s="1"/>
  <c r="I8" i="4" s="1"/>
  <c r="J8" i="4" s="1"/>
  <c r="F5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E7" i="4"/>
  <c r="F7" i="4" s="1"/>
  <c r="E8" i="4"/>
  <c r="F8" i="4" s="1"/>
  <c r="E9" i="4"/>
  <c r="F9" i="4" s="1"/>
  <c r="E10" i="4"/>
  <c r="F10" i="4" s="1"/>
  <c r="J14" i="3"/>
  <c r="J7" i="3"/>
  <c r="J8" i="3"/>
  <c r="J9" i="3"/>
  <c r="J10" i="3"/>
  <c r="J11" i="3"/>
  <c r="J12" i="3"/>
  <c r="J6" i="3"/>
  <c r="E14" i="3"/>
  <c r="E7" i="3"/>
  <c r="E8" i="3"/>
  <c r="E9" i="3"/>
  <c r="E10" i="3"/>
  <c r="E6" i="3"/>
  <c r="I13" i="3"/>
  <c r="C10" i="3"/>
  <c r="D10" i="3"/>
  <c r="D11" i="3" s="1"/>
  <c r="H21" i="3"/>
  <c r="C24" i="3"/>
  <c r="G13" i="1"/>
  <c r="G51" i="1"/>
  <c r="G52" i="1"/>
  <c r="G53" i="1"/>
  <c r="G54" i="1"/>
  <c r="G46" i="1"/>
  <c r="G47" i="1"/>
  <c r="G48" i="1" s="1"/>
  <c r="G49" i="1" s="1"/>
  <c r="G41" i="1"/>
  <c r="G42" i="1"/>
  <c r="G43" i="1"/>
  <c r="G44" i="1"/>
  <c r="G36" i="1"/>
  <c r="G37" i="1" s="1"/>
  <c r="G38" i="1" s="1"/>
  <c r="G39" i="1" s="1"/>
  <c r="G31" i="1"/>
  <c r="G32" i="1" s="1"/>
  <c r="G33" i="1" s="1"/>
  <c r="G34" i="1" s="1"/>
  <c r="G26" i="1"/>
  <c r="G27" i="1" s="1"/>
  <c r="G28" i="1" s="1"/>
  <c r="G29" i="1" s="1"/>
  <c r="G21" i="1"/>
  <c r="G22" i="1"/>
  <c r="G23" i="1" s="1"/>
  <c r="G24" i="1" s="1"/>
  <c r="G17" i="1"/>
  <c r="G18" i="1" s="1"/>
  <c r="G19" i="1" s="1"/>
  <c r="I10" i="4" l="1"/>
  <c r="J10" i="4" s="1"/>
  <c r="I9" i="4"/>
  <c r="J9" i="4" s="1"/>
  <c r="F9" i="5"/>
  <c r="J51" i="4"/>
  <c r="D13" i="1"/>
  <c r="H13" i="1" s="1"/>
  <c r="E13" i="1"/>
  <c r="F13" i="1"/>
  <c r="C13" i="1"/>
  <c r="D17" i="1"/>
  <c r="E17" i="1"/>
  <c r="E18" i="1" s="1"/>
  <c r="E19" i="1" s="1"/>
  <c r="F17" i="1"/>
  <c r="D18" i="1"/>
  <c r="D19" i="1" s="1"/>
  <c r="F18" i="1"/>
  <c r="F19" i="1" s="1"/>
  <c r="C18" i="1"/>
  <c r="C19" i="1" s="1"/>
  <c r="C17" i="1"/>
  <c r="D51" i="1"/>
  <c r="E51" i="1"/>
  <c r="E52" i="1" s="1"/>
  <c r="E53" i="1" s="1"/>
  <c r="E54" i="1" s="1"/>
  <c r="F51" i="1"/>
  <c r="D52" i="1"/>
  <c r="D53" i="1" s="1"/>
  <c r="D54" i="1" s="1"/>
  <c r="F52" i="1"/>
  <c r="F53" i="1" s="1"/>
  <c r="F54" i="1" s="1"/>
  <c r="C52" i="1"/>
  <c r="C53" i="1" s="1"/>
  <c r="C54" i="1" s="1"/>
  <c r="C51" i="1"/>
  <c r="D46" i="1"/>
  <c r="E46" i="1"/>
  <c r="F46" i="1"/>
  <c r="F47" i="1" s="1"/>
  <c r="F48" i="1" s="1"/>
  <c r="F49" i="1" s="1"/>
  <c r="D47" i="1"/>
  <c r="D48" i="1" s="1"/>
  <c r="D49" i="1" s="1"/>
  <c r="E47" i="1"/>
  <c r="E48" i="1"/>
  <c r="E49" i="1" s="1"/>
  <c r="C47" i="1"/>
  <c r="C48" i="1" s="1"/>
  <c r="C49" i="1" s="1"/>
  <c r="C46" i="1"/>
  <c r="D41" i="1"/>
  <c r="E41" i="1"/>
  <c r="E42" i="1" s="1"/>
  <c r="E43" i="1" s="1"/>
  <c r="E44" i="1" s="1"/>
  <c r="F41" i="1"/>
  <c r="D42" i="1"/>
  <c r="D43" i="1" s="1"/>
  <c r="D44" i="1" s="1"/>
  <c r="F42" i="1"/>
  <c r="F43" i="1" s="1"/>
  <c r="F44" i="1" s="1"/>
  <c r="C42" i="1"/>
  <c r="C43" i="1" s="1"/>
  <c r="C44" i="1" s="1"/>
  <c r="C41" i="1"/>
  <c r="D36" i="1" l="1"/>
  <c r="E36" i="1"/>
  <c r="E37" i="1" s="1"/>
  <c r="E38" i="1" s="1"/>
  <c r="E39" i="1" s="1"/>
  <c r="F36" i="1"/>
  <c r="F37" i="1" s="1"/>
  <c r="F38" i="1" s="1"/>
  <c r="F39" i="1" s="1"/>
  <c r="D37" i="1"/>
  <c r="D38" i="1" s="1"/>
  <c r="D39" i="1" s="1"/>
  <c r="C37" i="1"/>
  <c r="C38" i="1" s="1"/>
  <c r="C39" i="1" s="1"/>
  <c r="C36" i="1"/>
  <c r="D31" i="1"/>
  <c r="E31" i="1"/>
  <c r="E32" i="1" s="1"/>
  <c r="E33" i="1" s="1"/>
  <c r="E34" i="1" s="1"/>
  <c r="F31" i="1"/>
  <c r="F32" i="1" s="1"/>
  <c r="F33" i="1" s="1"/>
  <c r="F34" i="1" s="1"/>
  <c r="D32" i="1"/>
  <c r="D33" i="1" s="1"/>
  <c r="D34" i="1" s="1"/>
  <c r="C32" i="1"/>
  <c r="C33" i="1" s="1"/>
  <c r="C34" i="1" s="1"/>
  <c r="C31" i="1"/>
  <c r="D26" i="1"/>
  <c r="E26" i="1"/>
  <c r="E27" i="1" s="1"/>
  <c r="E28" i="1" s="1"/>
  <c r="E29" i="1" s="1"/>
  <c r="F26" i="1"/>
  <c r="F27" i="1" s="1"/>
  <c r="F28" i="1" s="1"/>
  <c r="F29" i="1" s="1"/>
  <c r="D27" i="1"/>
  <c r="D28" i="1" s="1"/>
  <c r="D29" i="1" s="1"/>
  <c r="C27" i="1"/>
  <c r="C28" i="1"/>
  <c r="C29" i="1" s="1"/>
  <c r="C26" i="1"/>
  <c r="D21" i="1"/>
  <c r="D22" i="1" s="1"/>
  <c r="D23" i="1" s="1"/>
  <c r="D24" i="1" s="1"/>
  <c r="E21" i="1"/>
  <c r="E22" i="1" s="1"/>
  <c r="E23" i="1" s="1"/>
  <c r="E24" i="1" s="1"/>
  <c r="F21" i="1"/>
  <c r="F22" i="1" s="1"/>
  <c r="F23" i="1" s="1"/>
  <c r="F24" i="1" s="1"/>
  <c r="C21" i="1"/>
  <c r="C22" i="1" s="1"/>
  <c r="C23" i="1" s="1"/>
  <c r="C24" i="1" s="1"/>
  <c r="C16" i="1" l="1"/>
  <c r="F14" i="1"/>
  <c r="E14" i="1"/>
  <c r="D14" i="1"/>
  <c r="C14" i="1"/>
</calcChain>
</file>

<file path=xl/comments1.xml><?xml version="1.0" encoding="utf-8"?>
<comments xmlns="http://schemas.openxmlformats.org/spreadsheetml/2006/main">
  <authors>
    <author>Bob</author>
  </authors>
  <commentList>
    <comment ref="G6" authorId="0" shapeId="0">
      <text>
        <r>
          <rPr>
            <b/>
            <sz val="9"/>
            <color indexed="81"/>
            <rFont val="Tahoma"/>
            <family val="2"/>
          </rPr>
          <t>Bob:</t>
        </r>
        <r>
          <rPr>
            <sz val="9"/>
            <color indexed="81"/>
            <rFont val="Tahoma"/>
            <family val="2"/>
          </rPr>
          <t xml:space="preserve">
Including Engineering Science
</t>
        </r>
      </text>
    </comment>
    <comment ref="C10" authorId="0" shapeId="0">
      <text>
        <r>
          <rPr>
            <b/>
            <sz val="9"/>
            <color indexed="81"/>
            <rFont val="Tahoma"/>
            <family val="2"/>
          </rPr>
          <t>Bob:</t>
        </r>
        <r>
          <rPr>
            <sz val="9"/>
            <color indexed="81"/>
            <rFont val="Tahoma"/>
            <family val="2"/>
          </rPr>
          <t xml:space="preserve">
Use average of English and Other Liberal Arts</t>
        </r>
      </text>
    </comment>
  </commentList>
</comments>
</file>

<file path=xl/sharedStrings.xml><?xml version="1.0" encoding="utf-8"?>
<sst xmlns="http://schemas.openxmlformats.org/spreadsheetml/2006/main" count="142" uniqueCount="104">
  <si>
    <t>Years</t>
  </si>
  <si>
    <t>HS Only</t>
  </si>
  <si>
    <t>English</t>
  </si>
  <si>
    <t>All Majors</t>
  </si>
  <si>
    <t>Mechanical</t>
  </si>
  <si>
    <t>Years since start of career</t>
  </si>
  <si>
    <t>Annual Earnings in Thousands</t>
  </si>
  <si>
    <t>RoR</t>
  </si>
  <si>
    <t>PW</t>
  </si>
  <si>
    <t>Electrical</t>
  </si>
  <si>
    <t xml:space="preserve">Electrical </t>
  </si>
  <si>
    <t>Table 5. Average vs. Marginal Cost, by Field</t>
  </si>
  <si>
    <t>Field</t>
  </si>
  <si>
    <t>Electrical Engineering</t>
  </si>
  <si>
    <t>Nursing</t>
  </si>
  <si>
    <t>Mechanical Engineering</t>
  </si>
  <si>
    <t>Education</t>
  </si>
  <si>
    <t>Physics</t>
  </si>
  <si>
    <t>Accounting</t>
  </si>
  <si>
    <t>Fine/Studio Arts</t>
  </si>
  <si>
    <t>Biz Admin/Mgmt/Operations</t>
  </si>
  <si>
    <t>Chemistry</t>
  </si>
  <si>
    <t>Computer/Info Sciences</t>
  </si>
  <si>
    <t>Poli Sci/Government</t>
  </si>
  <si>
    <t>Biology</t>
  </si>
  <si>
    <t>Economics</t>
  </si>
  <si>
    <t>History</t>
  </si>
  <si>
    <t>Philosophy</t>
  </si>
  <si>
    <t>Psychology</t>
  </si>
  <si>
    <t>Comm/Media Studies</t>
  </si>
  <si>
    <t>Sociology</t>
  </si>
  <si>
    <t>http://www.hamiltonproject.org/charts/career_earnings_by_college_major/</t>
  </si>
  <si>
    <t>Linear Interpolation between 5-year data points</t>
  </si>
  <si>
    <t>Mathematics</t>
  </si>
  <si>
    <t>Liberal Arts</t>
  </si>
  <si>
    <t>Other Liberal Arts</t>
  </si>
  <si>
    <t>Computer/Info</t>
  </si>
  <si>
    <t>math</t>
  </si>
  <si>
    <t>AVERAGE</t>
  </si>
  <si>
    <t>English Major 120 Credits</t>
  </si>
  <si>
    <t>Electrical Engineering Major 135 Cr.</t>
  </si>
  <si>
    <t>Course Type</t>
  </si>
  <si>
    <t>Cost/Cr</t>
  </si>
  <si>
    <t>Credits</t>
  </si>
  <si>
    <t>Total Credits</t>
  </si>
  <si>
    <t xml:space="preserve">Total Credits </t>
  </si>
  <si>
    <t xml:space="preserve">Cost </t>
  </si>
  <si>
    <t>Total Cost</t>
  </si>
  <si>
    <t>Say</t>
  </si>
  <si>
    <t>24 thousand</t>
  </si>
  <si>
    <t>43 thousand</t>
  </si>
  <si>
    <t>Increment</t>
  </si>
  <si>
    <t>natural Science</t>
  </si>
  <si>
    <t>Compute Liberal Arts Average</t>
  </si>
  <si>
    <t>Working Paper 25314</t>
  </si>
  <si>
    <t>http://www.nber.org/papers/w25314</t>
  </si>
  <si>
    <t>NATIONAL BUREAU OF ECONOMIC RESEARCH</t>
  </si>
  <si>
    <t>1050 Massachusetts Avenue</t>
  </si>
  <si>
    <t>Cambridge, MA 02138</t>
  </si>
  <si>
    <t>Department (instructonal) costs per credit fro NBE*</t>
  </si>
  <si>
    <t>*</t>
  </si>
  <si>
    <t> Mathematics </t>
  </si>
  <si>
    <t>Cost of "Instruction" or "Departmental Costs" including labs and such, from NBE</t>
  </si>
  <si>
    <t>Degree requirement per UAF 2018 Catalog</t>
  </si>
  <si>
    <t>$42 per credit hour for lower division courses, $51 per credit hour for upper division courses and $98 per credit hour for graduate courses.</t>
  </si>
  <si>
    <t>Surcharge</t>
  </si>
  <si>
    <t>Lower</t>
  </si>
  <si>
    <t xml:space="preserve">Upper </t>
  </si>
  <si>
    <t>Estimated 2018-2019 UAF annual costs</t>
  </si>
  <si>
    <t>First-years and sophomores</t>
  </si>
  <si>
    <t>Alaska resident</t>
  </si>
  <si>
    <t>Non-resident</t>
  </si>
  <si>
    <t>WUE**</t>
  </si>
  <si>
    <t>Tuition and fees* (30 credits, 100-200-level courses)</t>
  </si>
  <si>
    <t>Room and board (double room + Block 75 or 105 meal plan)</t>
  </si>
  <si>
    <t>$8, 974</t>
  </si>
  <si>
    <t>Annual total</t>
  </si>
  <si>
    <t>Juniors and seniors</t>
  </si>
  <si>
    <t>Tuition and fees* (30 credits, 300-400-level courses)</t>
  </si>
  <si>
    <t>Annual total</t>
  </si>
  <si>
    <t xml:space="preserve">Engineering </t>
  </si>
  <si>
    <t>surcharge</t>
  </si>
  <si>
    <t>total</t>
  </si>
  <si>
    <t>Thousands</t>
  </si>
  <si>
    <t>HS vs. English</t>
  </si>
  <si>
    <t>EE vs. HS</t>
  </si>
  <si>
    <t>Summer</t>
  </si>
  <si>
    <t>Summer at 1/4 HS plus 1000 +2000</t>
  </si>
  <si>
    <t>Years in Workforce</t>
  </si>
  <si>
    <t>English Major</t>
  </si>
  <si>
    <t>This tab show the earnings of various majors over a 40 year work career, and then calculates the present worth of those earnings, based on a discount rate of 6.00%.</t>
  </si>
  <si>
    <t>From Hamilton Project, all 2014 Dollars</t>
  </si>
  <si>
    <t>$</t>
  </si>
  <si>
    <t>This tab show the departmental (instructional costs) per credit for 20 majors.  All from the NBE Working Paper 25314.</t>
  </si>
  <si>
    <t>Average Cost per Credit</t>
  </si>
  <si>
    <t>This tab shows the instructional costs of an English versus an Electrical Engineering degree.  It uses the cost per credit from the NBE paper, tab 2 here, and the degree requirements at University of Alaska Fairbanks, based on the 2018 catalog.  For general "liberal arts" and "natural science" requirements, the NBE numbers from several programs in those fields is averaged.</t>
  </si>
  <si>
    <t>Compute Natural Science Average</t>
  </si>
  <si>
    <t>In this tab, we compute the tuition surcharge that UAF chages on engineering credits.</t>
  </si>
  <si>
    <t>Incremental Rate of Return on Instructional Costs, without and with surcharge</t>
  </si>
  <si>
    <t>Incremental Rate of Return on Total Costs, High School Only versus English and Electrical Engineering, without and with the surcharge.</t>
  </si>
  <si>
    <t>with Surcharge</t>
  </si>
  <si>
    <t>Engineer @135 cr</t>
  </si>
  <si>
    <t>This tab looks at the rate of return on the increment - the difference between the investments and returns for degrees: High School only, English, and Electrical Engineering.  The investment - costs of degree - are negative numbers in the first four years.  The costs are computed to the right, and include tuition, room and board, and fees.
^The first two sets are instructional costs only, as computed in tab 3, without and with the surcharge. 
^The second two sets are full costs of tuition and fees, and for engineering without and with the surcharge.  (For HS only, there is income rather than costs for the first four years.  For the engineer we added an estimate of summer employment and adjusted to 135 credits)</t>
  </si>
  <si>
    <t>tuition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</si>
</sst>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0_);\(###0\)"/>
    <numFmt numFmtId="165" formatCode="###0;###0"/>
    <numFmt numFmtId="166" formatCode="###0"/>
    <numFmt numFmtId="167" formatCode="0.0%"/>
    <numFmt numFmtId="168" formatCode="_(&quot;$&quot;* #,##0_);_(&quot;$&quot;* \(#,##0\);_(&quot;$&quot;* &quot;-&quot;??_);_(@_)"/>
  </numFmts>
  <fonts count="15" x14ac:knownFonts="1">
    <font>
      <sz val="11"/>
      <color theme="1"/>
      <name val="Calibri"/>
      <family val="2"/>
      <scheme val="minor"/>
    </font>
    <font>
      <sz val="10"/>
      <name val="Times New Roman"/>
      <family val="1"/>
      <charset val="204"/>
    </font>
    <font>
      <sz val="12"/>
      <color indexed="8"/>
      <name val="Arial"/>
      <family val="2"/>
    </font>
    <font>
      <b/>
      <sz val="12"/>
      <color indexed="8"/>
      <name val="Times New Roman"/>
      <family val="1"/>
      <charset val="204"/>
    </font>
    <font>
      <sz val="12"/>
      <color indexed="8"/>
      <name val="Times New Roman"/>
      <family val="1"/>
      <charset val="204"/>
    </font>
    <font>
      <u/>
      <sz val="12"/>
      <color indexed="8"/>
      <name val="Times New Roman"/>
      <family val="1"/>
      <charset val="204"/>
    </font>
    <font>
      <sz val="10"/>
      <color indexed="8"/>
      <name val="Times New Roman"/>
      <family val="1"/>
      <charset val="204"/>
    </font>
    <font>
      <u/>
      <sz val="11"/>
      <color theme="10"/>
      <name val="Calibri"/>
      <family val="2"/>
      <scheme val="minor"/>
    </font>
    <font>
      <sz val="9"/>
      <color indexed="81"/>
      <name val="Tahoma"/>
      <family val="2"/>
    </font>
    <font>
      <b/>
      <sz val="9"/>
      <color indexed="81"/>
      <name val="Tahoma"/>
      <family val="2"/>
    </font>
    <font>
      <sz val="12"/>
      <color indexed="8"/>
      <name val="Times New Roman"/>
      <family val="1"/>
    </font>
    <font>
      <sz val="12"/>
      <color theme="1"/>
      <name val="Calibri"/>
      <family val="2"/>
      <scheme val="minor"/>
    </font>
    <font>
      <sz val="12"/>
      <name val="Times New Roman"/>
      <family val="1"/>
      <charset val="204"/>
    </font>
    <font>
      <sz val="11"/>
      <color theme="1"/>
      <name val="Calibri"/>
      <family val="2"/>
      <scheme val="minor"/>
    </font>
    <font>
      <sz val="14"/>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rgb="FF000000"/>
      </top>
      <bottom/>
      <diagonal/>
    </border>
    <border>
      <left/>
      <right/>
      <top/>
      <bottom style="thin">
        <color rgb="FF000000"/>
      </bottom>
      <diagonal/>
    </border>
  </borders>
  <cellStyleXfs count="3">
    <xf numFmtId="0" fontId="0" fillId="0" borderId="0"/>
    <xf numFmtId="0" fontId="7" fillId="0" borderId="0" applyNumberFormat="0" applyFill="0" applyBorder="0" applyAlignment="0" applyProtection="0"/>
    <xf numFmtId="44" fontId="13" fillId="0" borderId="0" applyFont="0" applyFill="0" applyBorder="0" applyAlignment="0" applyProtection="0"/>
  </cellStyleXfs>
  <cellXfs count="50">
    <xf numFmtId="0" fontId="0" fillId="0" borderId="0" xfId="0"/>
    <xf numFmtId="0" fontId="0" fillId="0" borderId="0" xfId="0" applyAlignment="1">
      <alignment horizontal="center"/>
    </xf>
    <xf numFmtId="0" fontId="0" fillId="0" borderId="0" xfId="0" applyAlignment="1">
      <alignment horizontal="center"/>
    </xf>
    <xf numFmtId="9" fontId="0" fillId="0" borderId="0" xfId="0" applyNumberFormat="1" applyAlignment="1">
      <alignment horizontal="center"/>
    </xf>
    <xf numFmtId="8" fontId="0" fillId="0" borderId="0" xfId="0" applyNumberFormat="1" applyAlignment="1">
      <alignment horizontal="center"/>
    </xf>
    <xf numFmtId="0" fontId="0" fillId="0" borderId="0" xfId="0" applyAlignment="1">
      <alignment horizontal="center"/>
    </xf>
    <xf numFmtId="0" fontId="1" fillId="0" borderId="0" xfId="0" applyFont="1" applyAlignment="1">
      <alignment vertical="top" wrapText="1"/>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165" fontId="2" fillId="0" borderId="0" xfId="0" applyNumberFormat="1" applyFont="1" applyAlignment="1">
      <alignment horizontal="center" vertical="top" wrapText="1"/>
    </xf>
    <xf numFmtId="0" fontId="6" fillId="0" borderId="0" xfId="0" applyFont="1" applyAlignment="1">
      <alignment horizontal="left" vertical="top"/>
    </xf>
    <xf numFmtId="0" fontId="0" fillId="0" borderId="0" xfId="0" applyAlignment="1">
      <alignment horizontal="left"/>
    </xf>
    <xf numFmtId="0" fontId="7" fillId="0" borderId="0" xfId="1" applyAlignment="1">
      <alignment vertical="center"/>
    </xf>
    <xf numFmtId="0" fontId="11"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left" vertical="center" wrapText="1"/>
    </xf>
    <xf numFmtId="165" fontId="2" fillId="0" borderId="0" xfId="0" applyNumberFormat="1" applyFont="1" applyAlignment="1">
      <alignment horizontal="center" vertical="center" wrapText="1"/>
    </xf>
    <xf numFmtId="0" fontId="5" fillId="0" borderId="0" xfId="0" applyFont="1" applyAlignment="1">
      <alignment vertical="center" wrapText="1"/>
    </xf>
    <xf numFmtId="1" fontId="10" fillId="0" borderId="0" xfId="0" applyNumberFormat="1" applyFont="1" applyAlignment="1">
      <alignment horizontal="center" vertical="center" wrapText="1"/>
    </xf>
    <xf numFmtId="0" fontId="12" fillId="0" borderId="0" xfId="0" applyFont="1" applyAlignment="1">
      <alignment vertical="center" wrapText="1"/>
    </xf>
    <xf numFmtId="0" fontId="0" fillId="0" borderId="0" xfId="0" applyAlignment="1">
      <alignment horizontal="right"/>
    </xf>
    <xf numFmtId="8" fontId="0" fillId="0" borderId="0" xfId="0" applyNumberFormat="1"/>
    <xf numFmtId="6" fontId="0" fillId="0" borderId="0" xfId="0" applyNumberFormat="1"/>
    <xf numFmtId="0" fontId="0" fillId="0" borderId="0" xfId="0" applyAlignment="1">
      <alignment horizontal="center"/>
    </xf>
    <xf numFmtId="0" fontId="4" fillId="0" borderId="2"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17" fontId="0" fillId="0" borderId="0" xfId="0" applyNumberFormat="1" applyAlignment="1">
      <alignment horizontal="center" vertical="center"/>
    </xf>
    <xf numFmtId="0" fontId="4"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166" fontId="2" fillId="0" borderId="0" xfId="0" applyNumberFormat="1" applyFont="1" applyAlignment="1">
      <alignment horizontal="center" vertical="center" wrapText="1"/>
    </xf>
    <xf numFmtId="0" fontId="4" fillId="2" borderId="0" xfId="0" applyFont="1" applyFill="1" applyAlignment="1">
      <alignment horizontal="center" vertical="center" wrapText="1"/>
    </xf>
    <xf numFmtId="165" fontId="2" fillId="2" borderId="0" xfId="0" applyNumberFormat="1" applyFont="1" applyFill="1" applyAlignment="1">
      <alignment horizontal="center" vertical="center" wrapText="1"/>
    </xf>
    <xf numFmtId="164" fontId="2" fillId="0" borderId="0" xfId="0" applyNumberFormat="1" applyFont="1" applyBorder="1" applyAlignment="1">
      <alignment horizontal="center" vertical="center" wrapText="1"/>
    </xf>
    <xf numFmtId="0" fontId="0" fillId="0" borderId="0" xfId="0" applyAlignment="1">
      <alignment horizontal="left" wrapText="1"/>
    </xf>
    <xf numFmtId="0" fontId="11" fillId="0" borderId="0" xfId="0" applyFont="1" applyAlignment="1">
      <alignment horizontal="center" vertical="center" wrapText="1"/>
    </xf>
    <xf numFmtId="168" fontId="10" fillId="0" borderId="0" xfId="2" applyNumberFormat="1" applyFont="1" applyAlignment="1">
      <alignment horizontal="center" vertical="center" wrapText="1"/>
    </xf>
    <xf numFmtId="9" fontId="0" fillId="2" borderId="0" xfId="0" applyNumberFormat="1" applyFill="1" applyAlignment="1">
      <alignment horizontal="center"/>
    </xf>
    <xf numFmtId="167" fontId="0" fillId="2" borderId="0" xfId="0" applyNumberFormat="1" applyFill="1" applyAlignment="1">
      <alignment horizontal="center"/>
    </xf>
    <xf numFmtId="0" fontId="0" fillId="0" borderId="0" xfId="0" applyAlignment="1"/>
    <xf numFmtId="4" fontId="0" fillId="0" borderId="0" xfId="0" applyNumberFormat="1"/>
    <xf numFmtId="0" fontId="0" fillId="0" borderId="0" xfId="0" applyAlignment="1">
      <alignment horizontal="center"/>
    </xf>
    <xf numFmtId="0" fontId="14" fillId="0" borderId="0" xfId="0" applyFont="1" applyAlignment="1">
      <alignment horizontal="left" vertical="center" wrapText="1"/>
    </xf>
    <xf numFmtId="0" fontId="10" fillId="0" borderId="0" xfId="0" applyFont="1" applyAlignment="1">
      <alignment horizontal="right" vertical="center"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xf numFmtId="0" fontId="0" fillId="0" borderId="0" xfId="0"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hamiltonproject.org/charts/career_earnings_by_college_major/"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workbookViewId="0">
      <selection sqref="A1:G1"/>
    </sheetView>
  </sheetViews>
  <sheetFormatPr defaultRowHeight="14.4" x14ac:dyDescent="0.3"/>
  <cols>
    <col min="2" max="2" width="16.109375" style="1" customWidth="1"/>
    <col min="3" max="5" width="11.5546875" style="1" bestFit="1" customWidth="1"/>
    <col min="6" max="6" width="13.109375" style="1" bestFit="1" customWidth="1"/>
    <col min="7" max="7" width="13.109375" bestFit="1" customWidth="1"/>
    <col min="8" max="8" width="11.5546875" bestFit="1" customWidth="1"/>
  </cols>
  <sheetData>
    <row r="1" spans="1:12" ht="61.8" customHeight="1" x14ac:dyDescent="0.3">
      <c r="A1" s="44" t="s">
        <v>90</v>
      </c>
      <c r="B1" s="44"/>
      <c r="C1" s="44"/>
      <c r="D1" s="44"/>
      <c r="E1" s="44"/>
      <c r="F1" s="44"/>
      <c r="G1" s="44"/>
    </row>
    <row r="2" spans="1:12" x14ac:dyDescent="0.3">
      <c r="B2" s="12" t="s">
        <v>91</v>
      </c>
    </row>
    <row r="3" spans="1:12" x14ac:dyDescent="0.3">
      <c r="B3" s="13" t="s">
        <v>31</v>
      </c>
    </row>
    <row r="4" spans="1:12" x14ac:dyDescent="0.3">
      <c r="D4" s="43" t="s">
        <v>6</v>
      </c>
      <c r="E4" s="43"/>
      <c r="F4" s="43"/>
      <c r="G4" s="43"/>
      <c r="H4" s="43"/>
      <c r="I4" s="43"/>
      <c r="J4" s="43"/>
      <c r="K4" s="43"/>
    </row>
    <row r="5" spans="1:12" x14ac:dyDescent="0.3">
      <c r="B5" s="1" t="s">
        <v>88</v>
      </c>
      <c r="C5" s="1">
        <v>1</v>
      </c>
      <c r="D5" s="1">
        <v>5</v>
      </c>
      <c r="E5" s="1">
        <v>10</v>
      </c>
      <c r="F5" s="1">
        <v>15</v>
      </c>
      <c r="G5" s="2">
        <v>20</v>
      </c>
      <c r="H5" s="2">
        <v>25</v>
      </c>
      <c r="I5" s="2">
        <v>30</v>
      </c>
      <c r="J5" s="2">
        <v>35</v>
      </c>
      <c r="K5" s="2">
        <v>40</v>
      </c>
      <c r="L5" t="s">
        <v>5</v>
      </c>
    </row>
    <row r="6" spans="1:12" x14ac:dyDescent="0.3">
      <c r="B6" s="1" t="s">
        <v>1</v>
      </c>
      <c r="C6" s="1">
        <v>8</v>
      </c>
      <c r="D6" s="1">
        <v>18</v>
      </c>
      <c r="E6" s="1">
        <v>23</v>
      </c>
      <c r="F6" s="1">
        <v>27</v>
      </c>
      <c r="G6" s="2">
        <v>30</v>
      </c>
      <c r="H6" s="2">
        <v>32</v>
      </c>
      <c r="I6" s="2">
        <v>33</v>
      </c>
      <c r="J6" s="2">
        <v>33</v>
      </c>
      <c r="K6" s="2">
        <v>32</v>
      </c>
    </row>
    <row r="7" spans="1:12" x14ac:dyDescent="0.3">
      <c r="B7" s="1" t="s">
        <v>89</v>
      </c>
      <c r="C7" s="1">
        <v>19</v>
      </c>
      <c r="D7" s="1">
        <v>33</v>
      </c>
      <c r="E7" s="1">
        <v>46</v>
      </c>
      <c r="F7" s="1">
        <v>47</v>
      </c>
      <c r="G7" s="2">
        <v>50</v>
      </c>
      <c r="H7" s="2">
        <v>51</v>
      </c>
      <c r="I7" s="2">
        <v>47</v>
      </c>
      <c r="J7" s="2">
        <v>48</v>
      </c>
      <c r="K7" s="2">
        <v>41</v>
      </c>
    </row>
    <row r="8" spans="1:12" x14ac:dyDescent="0.3">
      <c r="B8" s="1" t="s">
        <v>3</v>
      </c>
      <c r="C8" s="1">
        <v>24</v>
      </c>
      <c r="D8" s="1">
        <v>41</v>
      </c>
      <c r="E8" s="1">
        <v>51</v>
      </c>
      <c r="F8" s="1">
        <v>56</v>
      </c>
      <c r="G8" s="2">
        <v>60</v>
      </c>
      <c r="H8" s="2">
        <v>62</v>
      </c>
      <c r="I8" s="2">
        <v>61</v>
      </c>
      <c r="J8" s="2">
        <v>57</v>
      </c>
      <c r="K8" s="2">
        <v>49</v>
      </c>
    </row>
    <row r="9" spans="1:12" x14ac:dyDescent="0.3">
      <c r="B9" s="1" t="s">
        <v>4</v>
      </c>
      <c r="C9" s="1">
        <v>45</v>
      </c>
      <c r="D9" s="1">
        <v>65</v>
      </c>
      <c r="E9" s="1">
        <v>80</v>
      </c>
      <c r="F9" s="1">
        <v>89</v>
      </c>
      <c r="G9" s="2">
        <v>96</v>
      </c>
      <c r="H9" s="2">
        <v>102</v>
      </c>
      <c r="I9" s="2">
        <v>107</v>
      </c>
      <c r="J9" s="2">
        <v>97</v>
      </c>
      <c r="K9" s="2">
        <v>84</v>
      </c>
    </row>
    <row r="10" spans="1:12" x14ac:dyDescent="0.3">
      <c r="B10" s="1" t="s">
        <v>9</v>
      </c>
      <c r="C10" s="2">
        <v>50</v>
      </c>
      <c r="D10" s="2">
        <v>65</v>
      </c>
      <c r="E10" s="2">
        <v>79</v>
      </c>
      <c r="F10" s="2">
        <v>94</v>
      </c>
      <c r="G10" s="2">
        <v>97</v>
      </c>
      <c r="H10" s="2">
        <v>105</v>
      </c>
      <c r="I10" s="2">
        <v>104</v>
      </c>
      <c r="J10" s="2">
        <v>100</v>
      </c>
      <c r="K10" s="2">
        <v>93</v>
      </c>
    </row>
    <row r="12" spans="1:12" x14ac:dyDescent="0.3">
      <c r="D12" s="1" t="s">
        <v>7</v>
      </c>
      <c r="E12" s="3">
        <v>0.06</v>
      </c>
      <c r="L12" s="2"/>
    </row>
    <row r="13" spans="1:12" x14ac:dyDescent="0.3">
      <c r="B13" s="1" t="s">
        <v>8</v>
      </c>
      <c r="C13" s="4">
        <f>NPV($E$12,C16:C55)*1000</f>
        <v>341686.17454521445</v>
      </c>
      <c r="D13" s="4">
        <f>NPV($E$12,D16:D55)*1000</f>
        <v>600234.09912343405</v>
      </c>
      <c r="E13" s="4">
        <f>NPV($E$12,E16:E55)*1000</f>
        <v>719415.92202021054</v>
      </c>
      <c r="F13" s="4">
        <f>NPV($E$12,F16:F55)*1000</f>
        <v>1176899.8195340461</v>
      </c>
      <c r="G13" s="4">
        <f>NPV($E$12,G16:G55)*1000</f>
        <v>1202930.1131944705</v>
      </c>
      <c r="H13" s="22">
        <f>G13-D13</f>
        <v>602696.01407103648</v>
      </c>
    </row>
    <row r="14" spans="1:12" x14ac:dyDescent="0.3">
      <c r="C14" s="1" t="str">
        <f>B6</f>
        <v>HS Only</v>
      </c>
      <c r="D14" s="1" t="str">
        <f>B7</f>
        <v>English Major</v>
      </c>
      <c r="E14" s="1" t="str">
        <f>B8</f>
        <v>All Majors</v>
      </c>
      <c r="F14" s="1" t="str">
        <f>B9</f>
        <v>Mechanical</v>
      </c>
      <c r="G14" s="2" t="s">
        <v>10</v>
      </c>
    </row>
    <row r="15" spans="1:12" x14ac:dyDescent="0.3">
      <c r="B15" s="1">
        <v>0</v>
      </c>
      <c r="C15" s="43" t="s">
        <v>32</v>
      </c>
      <c r="D15" s="43"/>
      <c r="E15" s="43"/>
      <c r="F15" s="43"/>
      <c r="G15" s="43"/>
    </row>
    <row r="16" spans="1:12" x14ac:dyDescent="0.3">
      <c r="B16" s="1">
        <v>1</v>
      </c>
      <c r="C16" s="1">
        <f>C6</f>
        <v>8</v>
      </c>
      <c r="D16" s="1">
        <v>19</v>
      </c>
      <c r="E16" s="1">
        <v>24</v>
      </c>
      <c r="F16" s="1">
        <v>45</v>
      </c>
      <c r="G16" s="2">
        <v>50</v>
      </c>
    </row>
    <row r="17" spans="2:7" x14ac:dyDescent="0.3">
      <c r="B17" s="1">
        <v>2</v>
      </c>
      <c r="C17" s="1">
        <f>(C$20-C$16)/5+C16</f>
        <v>10</v>
      </c>
      <c r="D17" s="1">
        <f t="shared" ref="D17:F19" si="0">(D$20-D$16)/5+D16</f>
        <v>21.8</v>
      </c>
      <c r="E17" s="1">
        <f t="shared" si="0"/>
        <v>27.4</v>
      </c>
      <c r="F17" s="1">
        <f t="shared" si="0"/>
        <v>49</v>
      </c>
      <c r="G17" s="2">
        <f t="shared" ref="G17" si="1">(G$20-G$16)/5+G16</f>
        <v>53</v>
      </c>
    </row>
    <row r="18" spans="2:7" x14ac:dyDescent="0.3">
      <c r="B18" s="1">
        <v>3</v>
      </c>
      <c r="C18" s="1">
        <f t="shared" ref="C18:C19" si="2">(C$20-C$16)/5+C17</f>
        <v>12</v>
      </c>
      <c r="D18" s="1">
        <f t="shared" si="0"/>
        <v>24.6</v>
      </c>
      <c r="E18" s="1">
        <f t="shared" si="0"/>
        <v>30.799999999999997</v>
      </c>
      <c r="F18" s="1">
        <f t="shared" si="0"/>
        <v>53</v>
      </c>
      <c r="G18" s="2">
        <f t="shared" ref="G18" si="3">(G$20-G$16)/5+G17</f>
        <v>56</v>
      </c>
    </row>
    <row r="19" spans="2:7" x14ac:dyDescent="0.3">
      <c r="B19" s="1">
        <v>4</v>
      </c>
      <c r="C19" s="1">
        <f t="shared" si="2"/>
        <v>14</v>
      </c>
      <c r="D19" s="1">
        <f t="shared" si="0"/>
        <v>27.400000000000002</v>
      </c>
      <c r="E19" s="1">
        <f t="shared" si="0"/>
        <v>34.199999999999996</v>
      </c>
      <c r="F19" s="1">
        <f t="shared" si="0"/>
        <v>57</v>
      </c>
      <c r="G19" s="2">
        <f t="shared" ref="G19" si="4">(G$20-G$16)/5+G18</f>
        <v>59</v>
      </c>
    </row>
    <row r="20" spans="2:7" x14ac:dyDescent="0.3">
      <c r="B20" s="1">
        <v>5</v>
      </c>
      <c r="C20" s="1">
        <v>18</v>
      </c>
      <c r="D20" s="1">
        <v>33</v>
      </c>
      <c r="E20" s="1">
        <v>41</v>
      </c>
      <c r="F20" s="1">
        <v>65</v>
      </c>
      <c r="G20" s="2">
        <v>65</v>
      </c>
    </row>
    <row r="21" spans="2:7" x14ac:dyDescent="0.3">
      <c r="B21" s="1">
        <v>6</v>
      </c>
      <c r="C21" s="1">
        <f>(C$25-C$20)/5+C20</f>
        <v>19</v>
      </c>
      <c r="D21" s="1">
        <f t="shared" ref="D21:F24" si="5">(D$25-D$20)/5+D20</f>
        <v>35.6</v>
      </c>
      <c r="E21" s="1">
        <f t="shared" si="5"/>
        <v>43</v>
      </c>
      <c r="F21" s="1">
        <f t="shared" si="5"/>
        <v>68</v>
      </c>
      <c r="G21" s="2">
        <f t="shared" ref="G21" si="6">(G$25-G$20)/5+G20</f>
        <v>67.8</v>
      </c>
    </row>
    <row r="22" spans="2:7" x14ac:dyDescent="0.3">
      <c r="B22" s="1">
        <v>7</v>
      </c>
      <c r="C22" s="1">
        <f>(C$25-C$20)/5+C21</f>
        <v>20</v>
      </c>
      <c r="D22" s="1">
        <f t="shared" si="5"/>
        <v>38.200000000000003</v>
      </c>
      <c r="E22" s="1">
        <f t="shared" si="5"/>
        <v>45</v>
      </c>
      <c r="F22" s="1">
        <f t="shared" si="5"/>
        <v>71</v>
      </c>
      <c r="G22" s="2">
        <f t="shared" ref="G22" si="7">(G$25-G$20)/5+G21</f>
        <v>70.599999999999994</v>
      </c>
    </row>
    <row r="23" spans="2:7" x14ac:dyDescent="0.3">
      <c r="B23" s="1">
        <v>8</v>
      </c>
      <c r="C23" s="1">
        <f>(C$25-C$20)/5+C22</f>
        <v>21</v>
      </c>
      <c r="D23" s="1">
        <f t="shared" si="5"/>
        <v>40.800000000000004</v>
      </c>
      <c r="E23" s="1">
        <f t="shared" si="5"/>
        <v>47</v>
      </c>
      <c r="F23" s="1">
        <f t="shared" si="5"/>
        <v>74</v>
      </c>
      <c r="G23" s="2">
        <f t="shared" ref="G23" si="8">(G$25-G$20)/5+G22</f>
        <v>73.399999999999991</v>
      </c>
    </row>
    <row r="24" spans="2:7" x14ac:dyDescent="0.3">
      <c r="B24" s="1">
        <v>9</v>
      </c>
      <c r="C24" s="1">
        <f>(C$25-C$20)/5+C23</f>
        <v>22</v>
      </c>
      <c r="D24" s="1">
        <f t="shared" si="5"/>
        <v>43.400000000000006</v>
      </c>
      <c r="E24" s="1">
        <f t="shared" si="5"/>
        <v>49</v>
      </c>
      <c r="F24" s="1">
        <f t="shared" si="5"/>
        <v>77</v>
      </c>
      <c r="G24" s="2">
        <f t="shared" ref="G24" si="9">(G$25-G$20)/5+G23</f>
        <v>76.199999999999989</v>
      </c>
    </row>
    <row r="25" spans="2:7" x14ac:dyDescent="0.3">
      <c r="B25" s="1">
        <v>10</v>
      </c>
      <c r="C25" s="1">
        <v>23</v>
      </c>
      <c r="D25" s="1">
        <v>46</v>
      </c>
      <c r="E25" s="1">
        <v>51</v>
      </c>
      <c r="F25" s="1">
        <v>80</v>
      </c>
      <c r="G25" s="2">
        <v>79</v>
      </c>
    </row>
    <row r="26" spans="2:7" x14ac:dyDescent="0.3">
      <c r="B26" s="1">
        <v>11</v>
      </c>
      <c r="C26" s="1">
        <f>(C$30-C$25)/5+C25</f>
        <v>23.8</v>
      </c>
      <c r="D26" s="1">
        <f t="shared" ref="D26:F29" si="10">(D$30-D$25)/5+D25</f>
        <v>46.2</v>
      </c>
      <c r="E26" s="1">
        <f t="shared" si="10"/>
        <v>52</v>
      </c>
      <c r="F26" s="1">
        <f t="shared" si="10"/>
        <v>81.8</v>
      </c>
      <c r="G26" s="2">
        <f t="shared" ref="G26" si="11">(G$30-G$25)/5+G25</f>
        <v>82</v>
      </c>
    </row>
    <row r="27" spans="2:7" x14ac:dyDescent="0.3">
      <c r="B27" s="1">
        <v>12</v>
      </c>
      <c r="C27" s="1">
        <f>(C$30-C$25)/5+C26</f>
        <v>24.6</v>
      </c>
      <c r="D27" s="1">
        <f t="shared" si="10"/>
        <v>46.400000000000006</v>
      </c>
      <c r="E27" s="1">
        <f t="shared" si="10"/>
        <v>53</v>
      </c>
      <c r="F27" s="1">
        <f t="shared" si="10"/>
        <v>83.6</v>
      </c>
      <c r="G27" s="2">
        <f t="shared" ref="G27" si="12">(G$30-G$25)/5+G26</f>
        <v>85</v>
      </c>
    </row>
    <row r="28" spans="2:7" x14ac:dyDescent="0.3">
      <c r="B28" s="1">
        <v>13</v>
      </c>
      <c r="C28" s="1">
        <f>(C$30-C$25)/5+C27</f>
        <v>25.400000000000002</v>
      </c>
      <c r="D28" s="1">
        <f t="shared" si="10"/>
        <v>46.600000000000009</v>
      </c>
      <c r="E28" s="1">
        <f t="shared" si="10"/>
        <v>54</v>
      </c>
      <c r="F28" s="1">
        <f t="shared" si="10"/>
        <v>85.399999999999991</v>
      </c>
      <c r="G28" s="2">
        <f t="shared" ref="G28" si="13">(G$30-G$25)/5+G27</f>
        <v>88</v>
      </c>
    </row>
    <row r="29" spans="2:7" x14ac:dyDescent="0.3">
      <c r="B29" s="1">
        <v>14</v>
      </c>
      <c r="C29" s="1">
        <f>(C$30-C$25)/5+C28</f>
        <v>26.200000000000003</v>
      </c>
      <c r="D29" s="1">
        <f t="shared" si="10"/>
        <v>46.800000000000011</v>
      </c>
      <c r="E29" s="1">
        <f t="shared" si="10"/>
        <v>55</v>
      </c>
      <c r="F29" s="1">
        <f t="shared" si="10"/>
        <v>87.199999999999989</v>
      </c>
      <c r="G29" s="2">
        <f t="shared" ref="G29" si="14">(G$30-G$25)/5+G28</f>
        <v>91</v>
      </c>
    </row>
    <row r="30" spans="2:7" x14ac:dyDescent="0.3">
      <c r="B30" s="1">
        <v>15</v>
      </c>
      <c r="C30" s="1">
        <v>27</v>
      </c>
      <c r="D30" s="1">
        <v>47</v>
      </c>
      <c r="E30" s="1">
        <v>56</v>
      </c>
      <c r="F30" s="1">
        <v>89</v>
      </c>
      <c r="G30" s="2">
        <v>94</v>
      </c>
    </row>
    <row r="31" spans="2:7" x14ac:dyDescent="0.3">
      <c r="B31" s="1">
        <v>16</v>
      </c>
      <c r="C31" s="1">
        <f>(C$35-C$30)/5+C30</f>
        <v>27.6</v>
      </c>
      <c r="D31" s="1">
        <f t="shared" ref="D31:F34" si="15">(D$35-D$30)/5+D30</f>
        <v>47.6</v>
      </c>
      <c r="E31" s="1">
        <f t="shared" si="15"/>
        <v>56.8</v>
      </c>
      <c r="F31" s="1">
        <f t="shared" si="15"/>
        <v>90.4</v>
      </c>
      <c r="G31" s="2">
        <f t="shared" ref="G31" si="16">(G$35-G$30)/5+G30</f>
        <v>94.6</v>
      </c>
    </row>
    <row r="32" spans="2:7" x14ac:dyDescent="0.3">
      <c r="B32" s="1">
        <v>17</v>
      </c>
      <c r="C32" s="1">
        <f>(C$35-C$30)/5+C31</f>
        <v>28.200000000000003</v>
      </c>
      <c r="D32" s="1">
        <f t="shared" si="15"/>
        <v>48.2</v>
      </c>
      <c r="E32" s="1">
        <f t="shared" si="15"/>
        <v>57.599999999999994</v>
      </c>
      <c r="F32" s="1">
        <f t="shared" si="15"/>
        <v>91.800000000000011</v>
      </c>
      <c r="G32" s="2">
        <f t="shared" ref="G32" si="17">(G$35-G$30)/5+G31</f>
        <v>95.199999999999989</v>
      </c>
    </row>
    <row r="33" spans="2:7" x14ac:dyDescent="0.3">
      <c r="B33" s="1">
        <v>18</v>
      </c>
      <c r="C33" s="1">
        <f>(C$35-C$30)/5+C32</f>
        <v>28.800000000000004</v>
      </c>
      <c r="D33" s="1">
        <f t="shared" si="15"/>
        <v>48.800000000000004</v>
      </c>
      <c r="E33" s="1">
        <f t="shared" si="15"/>
        <v>58.399999999999991</v>
      </c>
      <c r="F33" s="1">
        <f t="shared" si="15"/>
        <v>93.200000000000017</v>
      </c>
      <c r="G33" s="2">
        <f t="shared" ref="G33" si="18">(G$35-G$30)/5+G32</f>
        <v>95.799999999999983</v>
      </c>
    </row>
    <row r="34" spans="2:7" x14ac:dyDescent="0.3">
      <c r="B34" s="1">
        <v>19</v>
      </c>
      <c r="C34" s="1">
        <f>(C$35-C$30)/5+C33</f>
        <v>29.400000000000006</v>
      </c>
      <c r="D34" s="1">
        <f t="shared" si="15"/>
        <v>49.400000000000006</v>
      </c>
      <c r="E34" s="1">
        <f t="shared" si="15"/>
        <v>59.199999999999989</v>
      </c>
      <c r="F34" s="1">
        <f t="shared" si="15"/>
        <v>94.600000000000023</v>
      </c>
      <c r="G34" s="2">
        <f t="shared" ref="G34" si="19">(G$35-G$30)/5+G33</f>
        <v>96.399999999999977</v>
      </c>
    </row>
    <row r="35" spans="2:7" x14ac:dyDescent="0.3">
      <c r="B35" s="1">
        <v>20</v>
      </c>
      <c r="C35" s="1">
        <v>30</v>
      </c>
      <c r="D35" s="1">
        <v>50</v>
      </c>
      <c r="E35" s="1">
        <v>60</v>
      </c>
      <c r="F35" s="1">
        <v>96</v>
      </c>
      <c r="G35" s="2">
        <v>97</v>
      </c>
    </row>
    <row r="36" spans="2:7" x14ac:dyDescent="0.3">
      <c r="B36" s="1">
        <v>21</v>
      </c>
      <c r="C36" s="1">
        <f>(C$40-C$35)/5+C35</f>
        <v>30.4</v>
      </c>
      <c r="D36" s="1">
        <f t="shared" ref="D36:F39" si="20">(D$40-D$35)/5+D35</f>
        <v>50.2</v>
      </c>
      <c r="E36" s="1">
        <f t="shared" si="20"/>
        <v>60.4</v>
      </c>
      <c r="F36" s="1">
        <f t="shared" si="20"/>
        <v>97.2</v>
      </c>
      <c r="G36" s="2">
        <f t="shared" ref="G36" si="21">(G$40-G$35)/5+G35</f>
        <v>98.6</v>
      </c>
    </row>
    <row r="37" spans="2:7" x14ac:dyDescent="0.3">
      <c r="B37" s="1">
        <v>22</v>
      </c>
      <c r="C37" s="1">
        <f>(C$40-C$35)/5+C36</f>
        <v>30.799999999999997</v>
      </c>
      <c r="D37" s="1">
        <f t="shared" si="20"/>
        <v>50.400000000000006</v>
      </c>
      <c r="E37" s="1">
        <f t="shared" si="20"/>
        <v>60.8</v>
      </c>
      <c r="F37" s="1">
        <f t="shared" si="20"/>
        <v>98.4</v>
      </c>
      <c r="G37" s="2">
        <f t="shared" ref="G37" si="22">(G$40-G$35)/5+G36</f>
        <v>100.19999999999999</v>
      </c>
    </row>
    <row r="38" spans="2:7" x14ac:dyDescent="0.3">
      <c r="B38" s="1">
        <v>23</v>
      </c>
      <c r="C38" s="1">
        <f>(C$40-C$35)/5+C37</f>
        <v>31.199999999999996</v>
      </c>
      <c r="D38" s="1">
        <f t="shared" si="20"/>
        <v>50.600000000000009</v>
      </c>
      <c r="E38" s="1">
        <f t="shared" si="20"/>
        <v>61.199999999999996</v>
      </c>
      <c r="F38" s="1">
        <f t="shared" si="20"/>
        <v>99.600000000000009</v>
      </c>
      <c r="G38" s="2">
        <f t="shared" ref="G38" si="23">(G$40-G$35)/5+G37</f>
        <v>101.79999999999998</v>
      </c>
    </row>
    <row r="39" spans="2:7" x14ac:dyDescent="0.3">
      <c r="B39" s="1">
        <v>24</v>
      </c>
      <c r="C39" s="1">
        <f>(C$40-C$35)/5+C38</f>
        <v>31.599999999999994</v>
      </c>
      <c r="D39" s="1">
        <f t="shared" si="20"/>
        <v>50.800000000000011</v>
      </c>
      <c r="E39" s="1">
        <f t="shared" si="20"/>
        <v>61.599999999999994</v>
      </c>
      <c r="F39" s="1">
        <f t="shared" si="20"/>
        <v>100.80000000000001</v>
      </c>
      <c r="G39" s="2">
        <f t="shared" ref="G39" si="24">(G$40-G$35)/5+G38</f>
        <v>103.39999999999998</v>
      </c>
    </row>
    <row r="40" spans="2:7" x14ac:dyDescent="0.3">
      <c r="B40" s="1">
        <v>25</v>
      </c>
      <c r="C40" s="1">
        <v>32</v>
      </c>
      <c r="D40" s="1">
        <v>51</v>
      </c>
      <c r="E40" s="1">
        <v>62</v>
      </c>
      <c r="F40" s="1">
        <v>102</v>
      </c>
      <c r="G40" s="2">
        <v>105</v>
      </c>
    </row>
    <row r="41" spans="2:7" x14ac:dyDescent="0.3">
      <c r="B41" s="1">
        <v>26</v>
      </c>
      <c r="C41" s="1">
        <f>(C$45-C$40)/5+C40</f>
        <v>32.200000000000003</v>
      </c>
      <c r="D41" s="1">
        <f t="shared" ref="D41:F44" si="25">(D$45-D$40)/5+D40</f>
        <v>50.2</v>
      </c>
      <c r="E41" s="1">
        <f t="shared" si="25"/>
        <v>61.8</v>
      </c>
      <c r="F41" s="1">
        <f t="shared" si="25"/>
        <v>103</v>
      </c>
      <c r="G41" s="2">
        <f t="shared" ref="G41" si="26">(G$45-G$40)/5+G40</f>
        <v>104.8</v>
      </c>
    </row>
    <row r="42" spans="2:7" x14ac:dyDescent="0.3">
      <c r="B42" s="1">
        <v>27</v>
      </c>
      <c r="C42" s="1">
        <f>(C$45-C$40)/5+C41</f>
        <v>32.400000000000006</v>
      </c>
      <c r="D42" s="1">
        <f t="shared" si="25"/>
        <v>49.400000000000006</v>
      </c>
      <c r="E42" s="1">
        <f t="shared" si="25"/>
        <v>61.599999999999994</v>
      </c>
      <c r="F42" s="1">
        <f t="shared" si="25"/>
        <v>104</v>
      </c>
      <c r="G42" s="2">
        <f t="shared" ref="G42" si="27">(G$45-G$40)/5+G41</f>
        <v>104.6</v>
      </c>
    </row>
    <row r="43" spans="2:7" x14ac:dyDescent="0.3">
      <c r="B43" s="1">
        <v>28</v>
      </c>
      <c r="C43" s="1">
        <f>(C$45-C$40)/5+C42</f>
        <v>32.600000000000009</v>
      </c>
      <c r="D43" s="1">
        <f t="shared" si="25"/>
        <v>48.600000000000009</v>
      </c>
      <c r="E43" s="1">
        <f t="shared" si="25"/>
        <v>61.399999999999991</v>
      </c>
      <c r="F43" s="1">
        <f t="shared" si="25"/>
        <v>105</v>
      </c>
      <c r="G43" s="2">
        <f t="shared" ref="G43" si="28">(G$45-G$40)/5+G42</f>
        <v>104.39999999999999</v>
      </c>
    </row>
    <row r="44" spans="2:7" x14ac:dyDescent="0.3">
      <c r="B44" s="1">
        <v>29</v>
      </c>
      <c r="C44" s="1">
        <f>(C$45-C$40)/5+C43</f>
        <v>32.800000000000011</v>
      </c>
      <c r="D44" s="1">
        <f t="shared" si="25"/>
        <v>47.800000000000011</v>
      </c>
      <c r="E44" s="1">
        <f t="shared" si="25"/>
        <v>61.199999999999989</v>
      </c>
      <c r="F44" s="1">
        <f t="shared" si="25"/>
        <v>106</v>
      </c>
      <c r="G44" s="2">
        <f t="shared" ref="G44" si="29">(G$45-G$40)/5+G43</f>
        <v>104.19999999999999</v>
      </c>
    </row>
    <row r="45" spans="2:7" x14ac:dyDescent="0.3">
      <c r="B45" s="1">
        <v>30</v>
      </c>
      <c r="C45" s="1">
        <v>33</v>
      </c>
      <c r="D45" s="1">
        <v>47</v>
      </c>
      <c r="E45" s="1">
        <v>61</v>
      </c>
      <c r="F45" s="1">
        <v>107</v>
      </c>
      <c r="G45" s="2">
        <v>104</v>
      </c>
    </row>
    <row r="46" spans="2:7" x14ac:dyDescent="0.3">
      <c r="B46" s="1">
        <v>31</v>
      </c>
      <c r="C46" s="1">
        <f>(C$50-C$45)/5+C45</f>
        <v>33</v>
      </c>
      <c r="D46" s="1">
        <f t="shared" ref="D46:F49" si="30">(D$50-D$45)/5+D45</f>
        <v>47.2</v>
      </c>
      <c r="E46" s="1">
        <f t="shared" si="30"/>
        <v>60.2</v>
      </c>
      <c r="F46" s="1">
        <f t="shared" si="30"/>
        <v>105</v>
      </c>
      <c r="G46" s="2">
        <f t="shared" ref="G46" si="31">(G$50-G$45)/5+G45</f>
        <v>102.8</v>
      </c>
    </row>
    <row r="47" spans="2:7" x14ac:dyDescent="0.3">
      <c r="B47" s="1">
        <v>32</v>
      </c>
      <c r="C47" s="1">
        <f>(C$50-C$45)/5+C46</f>
        <v>33</v>
      </c>
      <c r="D47" s="1">
        <f t="shared" si="30"/>
        <v>47.400000000000006</v>
      </c>
      <c r="E47" s="1">
        <f t="shared" si="30"/>
        <v>59.400000000000006</v>
      </c>
      <c r="F47" s="1">
        <f t="shared" si="30"/>
        <v>103</v>
      </c>
      <c r="G47" s="2">
        <f t="shared" ref="G47" si="32">(G$50-G$45)/5+G46</f>
        <v>101.6</v>
      </c>
    </row>
    <row r="48" spans="2:7" x14ac:dyDescent="0.3">
      <c r="B48" s="1">
        <v>33</v>
      </c>
      <c r="C48" s="1">
        <f>(C$50-C$45)/5+C47</f>
        <v>33</v>
      </c>
      <c r="D48" s="1">
        <f t="shared" si="30"/>
        <v>47.600000000000009</v>
      </c>
      <c r="E48" s="1">
        <f t="shared" si="30"/>
        <v>58.600000000000009</v>
      </c>
      <c r="F48" s="1">
        <f t="shared" si="30"/>
        <v>101</v>
      </c>
      <c r="G48" s="2">
        <f t="shared" ref="G48" si="33">(G$50-G$45)/5+G47</f>
        <v>100.39999999999999</v>
      </c>
    </row>
    <row r="49" spans="2:7" x14ac:dyDescent="0.3">
      <c r="B49" s="1">
        <v>34</v>
      </c>
      <c r="C49" s="1">
        <f>(C$50-C$45)/5+C48</f>
        <v>33</v>
      </c>
      <c r="D49" s="1">
        <f t="shared" si="30"/>
        <v>47.800000000000011</v>
      </c>
      <c r="E49" s="1">
        <f t="shared" si="30"/>
        <v>57.800000000000011</v>
      </c>
      <c r="F49" s="1">
        <f t="shared" si="30"/>
        <v>99</v>
      </c>
      <c r="G49" s="2">
        <f t="shared" ref="G49" si="34">(G$50-G$45)/5+G48</f>
        <v>99.199999999999989</v>
      </c>
    </row>
    <row r="50" spans="2:7" x14ac:dyDescent="0.3">
      <c r="B50" s="1">
        <v>35</v>
      </c>
      <c r="C50" s="1">
        <v>33</v>
      </c>
      <c r="D50" s="1">
        <v>48</v>
      </c>
      <c r="E50" s="1">
        <v>57</v>
      </c>
      <c r="F50" s="1">
        <v>97</v>
      </c>
      <c r="G50" s="2">
        <v>98</v>
      </c>
    </row>
    <row r="51" spans="2:7" x14ac:dyDescent="0.3">
      <c r="B51" s="1">
        <v>36</v>
      </c>
      <c r="C51" s="1">
        <f>(C$55-C$50)/5+C50</f>
        <v>32.799999999999997</v>
      </c>
      <c r="D51" s="1">
        <f t="shared" ref="D51:F54" si="35">(D$55-D$50)/5+D50</f>
        <v>46.6</v>
      </c>
      <c r="E51" s="1">
        <f t="shared" si="35"/>
        <v>55.4</v>
      </c>
      <c r="F51" s="1">
        <f t="shared" si="35"/>
        <v>94.4</v>
      </c>
      <c r="G51" s="2">
        <f t="shared" ref="G51" si="36">(G$55-G$50)/5+G50</f>
        <v>97</v>
      </c>
    </row>
    <row r="52" spans="2:7" x14ac:dyDescent="0.3">
      <c r="B52" s="1">
        <v>37</v>
      </c>
      <c r="C52" s="1">
        <f t="shared" ref="C52:C54" si="37">(C$55-C$50)/5+C51</f>
        <v>32.599999999999994</v>
      </c>
      <c r="D52" s="1">
        <f t="shared" si="35"/>
        <v>45.2</v>
      </c>
      <c r="E52" s="1">
        <f t="shared" si="35"/>
        <v>53.8</v>
      </c>
      <c r="F52" s="1">
        <f t="shared" si="35"/>
        <v>91.800000000000011</v>
      </c>
      <c r="G52" s="2">
        <f t="shared" ref="G52" si="38">(G$55-G$50)/5+G51</f>
        <v>96</v>
      </c>
    </row>
    <row r="53" spans="2:7" x14ac:dyDescent="0.3">
      <c r="B53" s="1">
        <v>38</v>
      </c>
      <c r="C53" s="1">
        <f t="shared" si="37"/>
        <v>32.399999999999991</v>
      </c>
      <c r="D53" s="1">
        <f t="shared" si="35"/>
        <v>43.800000000000004</v>
      </c>
      <c r="E53" s="1">
        <f t="shared" si="35"/>
        <v>52.199999999999996</v>
      </c>
      <c r="F53" s="1">
        <f t="shared" si="35"/>
        <v>89.200000000000017</v>
      </c>
      <c r="G53" s="2">
        <f t="shared" ref="G53" si="39">(G$55-G$50)/5+G52</f>
        <v>95</v>
      </c>
    </row>
    <row r="54" spans="2:7" x14ac:dyDescent="0.3">
      <c r="B54" s="1">
        <v>39</v>
      </c>
      <c r="C54" s="1">
        <f t="shared" si="37"/>
        <v>32.199999999999989</v>
      </c>
      <c r="D54" s="1">
        <f t="shared" si="35"/>
        <v>42.400000000000006</v>
      </c>
      <c r="E54" s="1">
        <f t="shared" si="35"/>
        <v>50.599999999999994</v>
      </c>
      <c r="F54" s="1">
        <f t="shared" si="35"/>
        <v>86.600000000000023</v>
      </c>
      <c r="G54" s="2">
        <f t="shared" ref="G54" si="40">(G$55-G$50)/5+G53</f>
        <v>94</v>
      </c>
    </row>
    <row r="55" spans="2:7" x14ac:dyDescent="0.3">
      <c r="B55" s="1">
        <v>40</v>
      </c>
      <c r="C55" s="1">
        <v>32</v>
      </c>
      <c r="D55" s="1">
        <v>41</v>
      </c>
      <c r="E55" s="1">
        <v>49</v>
      </c>
      <c r="F55" s="1">
        <v>84</v>
      </c>
      <c r="G55" s="2">
        <v>93</v>
      </c>
    </row>
  </sheetData>
  <mergeCells count="3">
    <mergeCell ref="D4:K4"/>
    <mergeCell ref="C15:G15"/>
    <mergeCell ref="A1:G1"/>
  </mergeCells>
  <hyperlinks>
    <hyperlink ref="B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G1"/>
    </sheetView>
  </sheetViews>
  <sheetFormatPr defaultRowHeight="14.4" x14ac:dyDescent="0.3"/>
  <cols>
    <col min="2" max="2" width="5.6640625" customWidth="1"/>
    <col min="3" max="3" width="27.21875" customWidth="1"/>
  </cols>
  <sheetData>
    <row r="1" spans="1:13" s="36" customFormat="1" ht="61.8" customHeight="1" x14ac:dyDescent="0.3">
      <c r="A1" s="44" t="s">
        <v>93</v>
      </c>
      <c r="B1" s="44"/>
      <c r="C1" s="44"/>
      <c r="D1" s="44"/>
      <c r="E1" s="44"/>
      <c r="F1" s="44"/>
      <c r="G1" s="44"/>
    </row>
    <row r="3" spans="1:13" x14ac:dyDescent="0.3">
      <c r="C3" s="43" t="s">
        <v>59</v>
      </c>
      <c r="D3" s="43"/>
      <c r="E3" s="43"/>
      <c r="F3" s="43"/>
      <c r="G3" s="43"/>
      <c r="H3" s="21" t="s">
        <v>60</v>
      </c>
      <c r="I3" t="s">
        <v>54</v>
      </c>
      <c r="K3" t="s">
        <v>55</v>
      </c>
    </row>
    <row r="4" spans="1:13" ht="19.2" customHeight="1" x14ac:dyDescent="0.3">
      <c r="K4" t="s">
        <v>56</v>
      </c>
    </row>
    <row r="5" spans="1:13" ht="19.2" customHeight="1" x14ac:dyDescent="0.3">
      <c r="D5" s="6"/>
      <c r="E5" s="6"/>
      <c r="F5" s="6"/>
      <c r="G5" s="6"/>
      <c r="H5" s="6"/>
      <c r="I5" s="6"/>
      <c r="J5" s="6"/>
      <c r="K5" t="s">
        <v>57</v>
      </c>
    </row>
    <row r="6" spans="1:13" ht="20.399999999999999" customHeight="1" x14ac:dyDescent="0.3">
      <c r="C6" s="8"/>
      <c r="D6" s="6"/>
      <c r="E6" s="27"/>
      <c r="F6" s="27"/>
      <c r="G6" s="27"/>
      <c r="H6" s="27"/>
      <c r="I6" s="27"/>
      <c r="J6" s="6"/>
      <c r="K6" t="s">
        <v>58</v>
      </c>
    </row>
    <row r="7" spans="1:13" ht="21" customHeight="1" x14ac:dyDescent="0.3">
      <c r="C7" s="7" t="s">
        <v>11</v>
      </c>
      <c r="E7" s="27"/>
      <c r="F7" s="27"/>
      <c r="G7" s="27"/>
      <c r="H7" s="27"/>
      <c r="I7" s="27"/>
      <c r="J7" s="6"/>
      <c r="K7" s="28">
        <v>43405</v>
      </c>
    </row>
    <row r="8" spans="1:13" s="27" customFormat="1" ht="60" customHeight="1" x14ac:dyDescent="0.3">
      <c r="D8" s="9" t="s">
        <v>94</v>
      </c>
      <c r="J8" s="26"/>
    </row>
    <row r="9" spans="1:13" s="27" customFormat="1" ht="25.05" customHeight="1" x14ac:dyDescent="0.3">
      <c r="C9" s="25" t="s">
        <v>12</v>
      </c>
      <c r="D9" s="35" t="s">
        <v>92</v>
      </c>
      <c r="M9" s="28"/>
    </row>
    <row r="10" spans="1:13" s="27" customFormat="1" ht="25.05" customHeight="1" x14ac:dyDescent="0.3">
      <c r="C10" s="29" t="s">
        <v>13</v>
      </c>
      <c r="D10" s="30">
        <v>410</v>
      </c>
    </row>
    <row r="11" spans="1:13" s="27" customFormat="1" ht="25.05" customHeight="1" x14ac:dyDescent="0.3">
      <c r="C11" s="31" t="s">
        <v>14</v>
      </c>
      <c r="D11" s="17">
        <v>364</v>
      </c>
      <c r="E11" s="17"/>
      <c r="F11" s="17"/>
      <c r="G11" s="26"/>
      <c r="H11" s="17"/>
      <c r="I11" s="17"/>
    </row>
    <row r="12" spans="1:13" s="27" customFormat="1" ht="25.05" customHeight="1" x14ac:dyDescent="0.3">
      <c r="C12" s="31" t="s">
        <v>15</v>
      </c>
      <c r="D12" s="17">
        <v>342</v>
      </c>
      <c r="E12" s="17"/>
      <c r="F12" s="17"/>
      <c r="G12" s="26"/>
      <c r="H12" s="17"/>
      <c r="I12" s="17"/>
      <c r="J12" s="26"/>
    </row>
    <row r="13" spans="1:13" s="27" customFormat="1" ht="25.05" customHeight="1" x14ac:dyDescent="0.3">
      <c r="C13" s="31" t="s">
        <v>16</v>
      </c>
      <c r="D13" s="17">
        <v>307</v>
      </c>
      <c r="E13" s="17"/>
      <c r="F13" s="17"/>
      <c r="G13" s="26"/>
      <c r="H13" s="17"/>
      <c r="I13" s="17"/>
      <c r="J13" s="26"/>
    </row>
    <row r="14" spans="1:13" s="27" customFormat="1" ht="25.05" customHeight="1" x14ac:dyDescent="0.3">
      <c r="C14" s="31" t="s">
        <v>17</v>
      </c>
      <c r="D14" s="17">
        <v>283</v>
      </c>
      <c r="E14" s="17"/>
      <c r="F14" s="17"/>
      <c r="G14" s="26"/>
      <c r="H14" s="32"/>
      <c r="I14" s="17"/>
      <c r="J14" s="26"/>
    </row>
    <row r="15" spans="1:13" s="27" customFormat="1" ht="25.05" customHeight="1" x14ac:dyDescent="0.3">
      <c r="C15" s="31" t="s">
        <v>18</v>
      </c>
      <c r="D15" s="17">
        <v>277</v>
      </c>
      <c r="E15" s="17"/>
      <c r="F15" s="17"/>
      <c r="G15" s="26"/>
      <c r="H15" s="17"/>
      <c r="I15" s="17"/>
      <c r="J15" s="26"/>
    </row>
    <row r="16" spans="1:13" s="27" customFormat="1" ht="25.05" customHeight="1" x14ac:dyDescent="0.3">
      <c r="C16" s="31" t="s">
        <v>19</v>
      </c>
      <c r="D16" s="17">
        <v>276</v>
      </c>
      <c r="E16" s="17"/>
      <c r="F16" s="17"/>
      <c r="G16" s="26"/>
      <c r="H16" s="17"/>
      <c r="I16" s="17"/>
      <c r="J16" s="26"/>
    </row>
    <row r="17" spans="3:10" s="27" customFormat="1" ht="25.05" customHeight="1" x14ac:dyDescent="0.3">
      <c r="C17" s="31" t="s">
        <v>20</v>
      </c>
      <c r="D17" s="17">
        <v>256</v>
      </c>
      <c r="E17" s="17"/>
      <c r="F17" s="17"/>
      <c r="G17" s="26"/>
      <c r="H17" s="17"/>
      <c r="I17" s="17"/>
      <c r="J17" s="26"/>
    </row>
    <row r="18" spans="3:10" s="27" customFormat="1" ht="25.05" customHeight="1" x14ac:dyDescent="0.3">
      <c r="C18" s="31" t="s">
        <v>21</v>
      </c>
      <c r="D18" s="17">
        <v>241</v>
      </c>
      <c r="E18" s="17"/>
      <c r="F18" s="32"/>
      <c r="G18" s="26"/>
      <c r="H18" s="32"/>
      <c r="I18" s="17"/>
      <c r="J18" s="26"/>
    </row>
    <row r="19" spans="3:10" s="27" customFormat="1" ht="25.05" customHeight="1" x14ac:dyDescent="0.3">
      <c r="C19" s="31" t="s">
        <v>22</v>
      </c>
      <c r="D19" s="17">
        <v>240</v>
      </c>
      <c r="E19" s="17"/>
      <c r="F19" s="17"/>
      <c r="G19" s="26"/>
      <c r="H19" s="17"/>
      <c r="I19" s="17"/>
      <c r="J19" s="26"/>
    </row>
    <row r="20" spans="3:10" s="27" customFormat="1" ht="25.05" customHeight="1" x14ac:dyDescent="0.3">
      <c r="C20" s="31" t="s">
        <v>23</v>
      </c>
      <c r="D20" s="17">
        <v>231</v>
      </c>
      <c r="E20" s="17"/>
      <c r="F20" s="17"/>
      <c r="G20" s="26"/>
      <c r="H20" s="17"/>
      <c r="I20" s="17"/>
      <c r="J20" s="26"/>
    </row>
    <row r="21" spans="3:10" s="27" customFormat="1" ht="25.05" customHeight="1" x14ac:dyDescent="0.3">
      <c r="C21" s="31" t="s">
        <v>24</v>
      </c>
      <c r="D21" s="17">
        <v>225</v>
      </c>
      <c r="E21" s="17"/>
      <c r="F21" s="17"/>
      <c r="G21" s="26"/>
      <c r="H21" s="17"/>
      <c r="I21" s="17"/>
      <c r="J21" s="26"/>
    </row>
    <row r="22" spans="3:10" s="27" customFormat="1" ht="25.05" customHeight="1" x14ac:dyDescent="0.3">
      <c r="C22" s="31" t="s">
        <v>25</v>
      </c>
      <c r="D22" s="17">
        <v>221</v>
      </c>
      <c r="E22" s="17"/>
      <c r="F22" s="17"/>
      <c r="G22" s="26"/>
      <c r="H22" s="17"/>
      <c r="I22" s="17"/>
      <c r="J22" s="26"/>
    </row>
    <row r="23" spans="3:10" s="27" customFormat="1" ht="25.05" customHeight="1" x14ac:dyDescent="0.3">
      <c r="C23" s="33" t="s">
        <v>2</v>
      </c>
      <c r="D23" s="34">
        <v>201</v>
      </c>
      <c r="E23" s="17"/>
      <c r="F23" s="17"/>
      <c r="G23" s="26"/>
      <c r="H23" s="17"/>
      <c r="I23" s="17"/>
      <c r="J23" s="26"/>
    </row>
    <row r="24" spans="3:10" s="27" customFormat="1" ht="25.05" customHeight="1" x14ac:dyDescent="0.3">
      <c r="C24" s="31" t="s">
        <v>26</v>
      </c>
      <c r="D24" s="17">
        <v>196</v>
      </c>
      <c r="E24" s="17"/>
      <c r="F24" s="17"/>
      <c r="G24" s="26"/>
      <c r="H24" s="17"/>
      <c r="I24" s="17"/>
      <c r="J24" s="26"/>
    </row>
    <row r="25" spans="3:10" s="27" customFormat="1" ht="25.05" customHeight="1" x14ac:dyDescent="0.3">
      <c r="C25" s="31" t="s">
        <v>27</v>
      </c>
      <c r="D25" s="17">
        <v>190</v>
      </c>
      <c r="E25" s="17"/>
      <c r="F25" s="17"/>
      <c r="G25" s="26"/>
      <c r="H25" s="17"/>
      <c r="I25" s="17"/>
      <c r="J25" s="26"/>
    </row>
    <row r="26" spans="3:10" s="27" customFormat="1" ht="25.05" customHeight="1" x14ac:dyDescent="0.3">
      <c r="C26" s="31" t="s">
        <v>28</v>
      </c>
      <c r="D26" s="17">
        <v>184</v>
      </c>
      <c r="E26" s="17"/>
      <c r="F26" s="17"/>
      <c r="G26" s="26"/>
      <c r="H26" s="17"/>
      <c r="I26" s="17"/>
      <c r="J26" s="26"/>
    </row>
    <row r="27" spans="3:10" s="27" customFormat="1" ht="25.05" customHeight="1" x14ac:dyDescent="0.3">
      <c r="C27" s="31" t="s">
        <v>29</v>
      </c>
      <c r="D27" s="17">
        <v>180</v>
      </c>
      <c r="E27" s="17"/>
      <c r="F27" s="17"/>
      <c r="G27" s="26"/>
      <c r="H27" s="17"/>
      <c r="I27" s="17"/>
      <c r="J27" s="26"/>
    </row>
    <row r="28" spans="3:10" s="27" customFormat="1" ht="25.05" customHeight="1" x14ac:dyDescent="0.3">
      <c r="C28" s="31" t="s">
        <v>30</v>
      </c>
      <c r="D28" s="17">
        <v>176</v>
      </c>
      <c r="E28" s="17"/>
      <c r="F28" s="17"/>
      <c r="G28" s="26"/>
      <c r="H28" s="17"/>
      <c r="I28" s="17"/>
      <c r="J28" s="26"/>
    </row>
    <row r="29" spans="3:10" s="27" customFormat="1" ht="25.05" customHeight="1" x14ac:dyDescent="0.3">
      <c r="C29" s="33" t="s">
        <v>61</v>
      </c>
      <c r="D29" s="34">
        <v>167</v>
      </c>
      <c r="E29" s="17"/>
      <c r="F29" s="17"/>
      <c r="G29" s="17"/>
      <c r="H29" s="17"/>
      <c r="I29" s="17"/>
      <c r="J29" s="26"/>
    </row>
    <row r="30" spans="3:10" x14ac:dyDescent="0.3">
      <c r="C30" s="11"/>
      <c r="D30" s="6"/>
      <c r="E30" s="6"/>
      <c r="F30" s="6"/>
      <c r="G30" s="6"/>
      <c r="H30" s="6"/>
      <c r="I30" s="6"/>
      <c r="J30" s="6"/>
    </row>
    <row r="36" spans="9:9" ht="15" x14ac:dyDescent="0.3">
      <c r="I36" s="10"/>
    </row>
  </sheetData>
  <mergeCells count="2">
    <mergeCell ref="C3:G3"/>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6"/>
  <sheetViews>
    <sheetView workbookViewId="0">
      <selection sqref="A1:G1"/>
    </sheetView>
  </sheetViews>
  <sheetFormatPr defaultRowHeight="15.6" x14ac:dyDescent="0.3"/>
  <cols>
    <col min="1" max="1" width="8.88671875" style="14"/>
    <col min="2" max="2" width="19" style="14" customWidth="1"/>
    <col min="3" max="3" width="12.6640625" style="14" bestFit="1" customWidth="1"/>
    <col min="4" max="4" width="9" style="14" bestFit="1" customWidth="1"/>
    <col min="5" max="5" width="12.6640625" style="14" customWidth="1"/>
    <col min="6" max="6" width="13.77734375" style="14" customWidth="1"/>
    <col min="7" max="7" width="20.6640625" style="14" customWidth="1"/>
    <col min="8" max="9" width="9" style="14" bestFit="1" customWidth="1"/>
    <col min="10" max="10" width="13.33203125" style="14" customWidth="1"/>
    <col min="11" max="11" width="32.33203125" style="14" customWidth="1"/>
    <col min="12" max="12" width="16.5546875" style="14" customWidth="1"/>
    <col min="13" max="16384" width="8.88671875" style="14"/>
  </cols>
  <sheetData>
    <row r="1" spans="1:15" ht="97.8" customHeight="1" x14ac:dyDescent="0.3">
      <c r="A1" s="44" t="s">
        <v>95</v>
      </c>
      <c r="B1" s="44"/>
      <c r="C1" s="44"/>
      <c r="D1" s="44"/>
      <c r="E1" s="44"/>
      <c r="F1" s="44"/>
      <c r="G1" s="44"/>
    </row>
    <row r="2" spans="1:15" x14ac:dyDescent="0.3">
      <c r="B2" s="46" t="s">
        <v>62</v>
      </c>
      <c r="C2" s="46"/>
      <c r="D2" s="46"/>
      <c r="E2" s="46"/>
      <c r="F2" s="46"/>
      <c r="G2" s="46"/>
      <c r="H2" s="46"/>
      <c r="I2" s="46"/>
      <c r="J2" s="15"/>
    </row>
    <row r="3" spans="1:15" x14ac:dyDescent="0.3">
      <c r="B3" s="15"/>
      <c r="C3" s="46" t="s">
        <v>63</v>
      </c>
      <c r="D3" s="46"/>
      <c r="E3" s="46"/>
      <c r="F3" s="46"/>
      <c r="G3" s="46"/>
      <c r="H3" s="15"/>
      <c r="I3" s="15"/>
      <c r="J3" s="15"/>
    </row>
    <row r="4" spans="1:15" x14ac:dyDescent="0.3">
      <c r="B4" s="46" t="s">
        <v>39</v>
      </c>
      <c r="C4" s="46"/>
      <c r="D4" s="46"/>
      <c r="E4" s="15"/>
      <c r="F4" s="15"/>
      <c r="G4" s="46" t="s">
        <v>40</v>
      </c>
      <c r="H4" s="46"/>
      <c r="I4" s="46"/>
      <c r="J4" s="15"/>
    </row>
    <row r="5" spans="1:15" ht="25.05" customHeight="1" x14ac:dyDescent="0.3">
      <c r="B5" s="37" t="s">
        <v>41</v>
      </c>
      <c r="C5" s="15" t="s">
        <v>42</v>
      </c>
      <c r="D5" s="15" t="s">
        <v>43</v>
      </c>
      <c r="E5" s="15" t="s">
        <v>46</v>
      </c>
      <c r="F5" s="15"/>
      <c r="G5" s="37" t="s">
        <v>41</v>
      </c>
      <c r="H5" s="15" t="s">
        <v>42</v>
      </c>
      <c r="I5" s="15" t="s">
        <v>43</v>
      </c>
      <c r="J5" s="15"/>
    </row>
    <row r="6" spans="1:15" ht="25.05" customHeight="1" x14ac:dyDescent="0.3">
      <c r="B6" s="15" t="s">
        <v>2</v>
      </c>
      <c r="C6" s="15">
        <v>201</v>
      </c>
      <c r="D6" s="15">
        <v>34</v>
      </c>
      <c r="E6" s="15">
        <f>C6*D6</f>
        <v>6834</v>
      </c>
      <c r="F6" s="15"/>
      <c r="G6" s="15" t="s">
        <v>13</v>
      </c>
      <c r="H6" s="15">
        <v>410</v>
      </c>
      <c r="I6" s="15">
        <v>73</v>
      </c>
      <c r="J6" s="15">
        <f>H6*I6</f>
        <v>29930</v>
      </c>
      <c r="K6" s="16"/>
      <c r="L6" s="16"/>
    </row>
    <row r="7" spans="1:15" ht="25.05" customHeight="1" x14ac:dyDescent="0.3">
      <c r="B7" s="15" t="s">
        <v>35</v>
      </c>
      <c r="C7" s="15">
        <v>193</v>
      </c>
      <c r="D7" s="15">
        <v>14</v>
      </c>
      <c r="E7" s="15">
        <f t="shared" ref="E7:E10" si="0">C7*D7</f>
        <v>2702</v>
      </c>
      <c r="F7" s="15"/>
      <c r="G7" s="15" t="s">
        <v>17</v>
      </c>
      <c r="H7" s="15">
        <v>283</v>
      </c>
      <c r="I7" s="15">
        <v>8</v>
      </c>
      <c r="J7" s="15">
        <f t="shared" ref="J7:J12" si="1">H7*I7</f>
        <v>2264</v>
      </c>
      <c r="K7" s="16"/>
      <c r="L7" s="16"/>
    </row>
    <row r="8" spans="1:15" ht="25.05" customHeight="1" x14ac:dyDescent="0.3">
      <c r="B8" s="15" t="s">
        <v>37</v>
      </c>
      <c r="C8" s="15">
        <v>167</v>
      </c>
      <c r="D8" s="15">
        <v>3</v>
      </c>
      <c r="E8" s="15">
        <f t="shared" si="0"/>
        <v>501</v>
      </c>
      <c r="F8" s="15"/>
      <c r="G8" s="15" t="s">
        <v>21</v>
      </c>
      <c r="H8" s="15">
        <v>241</v>
      </c>
      <c r="I8" s="15">
        <v>8</v>
      </c>
      <c r="J8" s="15">
        <f t="shared" si="1"/>
        <v>1928</v>
      </c>
      <c r="K8" s="16"/>
      <c r="L8" s="17"/>
    </row>
    <row r="9" spans="1:15" ht="25.05" customHeight="1" x14ac:dyDescent="0.3">
      <c r="B9" s="15" t="s">
        <v>52</v>
      </c>
      <c r="C9" s="15">
        <v>250</v>
      </c>
      <c r="D9" s="15">
        <v>8</v>
      </c>
      <c r="E9" s="15">
        <f t="shared" si="0"/>
        <v>2000</v>
      </c>
      <c r="F9" s="15"/>
      <c r="G9" s="15" t="s">
        <v>33</v>
      </c>
      <c r="H9" s="15">
        <v>167</v>
      </c>
      <c r="I9" s="15">
        <v>15</v>
      </c>
      <c r="J9" s="15">
        <f t="shared" si="1"/>
        <v>2505</v>
      </c>
      <c r="K9" s="16"/>
      <c r="L9" s="17"/>
      <c r="O9" s="18"/>
    </row>
    <row r="10" spans="1:15" ht="25.05" customHeight="1" x14ac:dyDescent="0.3">
      <c r="B10" s="15" t="s">
        <v>35</v>
      </c>
      <c r="C10" s="15">
        <f>(C6+C7)/2</f>
        <v>197</v>
      </c>
      <c r="D10" s="15">
        <f>120-59</f>
        <v>61</v>
      </c>
      <c r="E10" s="15">
        <f t="shared" si="0"/>
        <v>12017</v>
      </c>
      <c r="F10" s="15"/>
      <c r="G10" s="15" t="s">
        <v>2</v>
      </c>
      <c r="H10" s="15">
        <v>201</v>
      </c>
      <c r="I10" s="15">
        <v>9</v>
      </c>
      <c r="J10" s="15">
        <f t="shared" si="1"/>
        <v>1809</v>
      </c>
      <c r="K10" s="16"/>
      <c r="L10" s="17"/>
    </row>
    <row r="11" spans="1:15" ht="25.05" customHeight="1" x14ac:dyDescent="0.3">
      <c r="B11" s="45" t="s">
        <v>44</v>
      </c>
      <c r="C11" s="45"/>
      <c r="D11" s="15">
        <f>SUM(D6:D10)</f>
        <v>120</v>
      </c>
      <c r="E11" s="15"/>
      <c r="F11" s="15"/>
      <c r="G11" s="15" t="s">
        <v>34</v>
      </c>
      <c r="H11" s="15">
        <v>193</v>
      </c>
      <c r="I11" s="15">
        <v>19</v>
      </c>
      <c r="J11" s="15">
        <f t="shared" si="1"/>
        <v>3667</v>
      </c>
    </row>
    <row r="12" spans="1:15" ht="25.05" customHeight="1" x14ac:dyDescent="0.3">
      <c r="B12" s="15"/>
      <c r="C12" s="15"/>
      <c r="D12" s="15"/>
      <c r="E12" s="15"/>
      <c r="F12" s="15"/>
      <c r="G12" s="15" t="s">
        <v>36</v>
      </c>
      <c r="H12" s="15">
        <v>240</v>
      </c>
      <c r="I12" s="15">
        <v>3</v>
      </c>
      <c r="J12" s="15">
        <f t="shared" si="1"/>
        <v>720</v>
      </c>
      <c r="K12" s="16"/>
      <c r="L12" s="16"/>
    </row>
    <row r="13" spans="1:15" ht="25.05" customHeight="1" x14ac:dyDescent="0.3">
      <c r="B13" s="15"/>
      <c r="C13" s="15"/>
      <c r="D13" s="15"/>
      <c r="E13" s="15"/>
      <c r="F13" s="15"/>
      <c r="G13" s="45" t="s">
        <v>45</v>
      </c>
      <c r="H13" s="45"/>
      <c r="I13" s="15">
        <f>SUM(I6:I12)</f>
        <v>135</v>
      </c>
      <c r="J13" s="15"/>
      <c r="K13" s="16"/>
      <c r="L13" s="16"/>
    </row>
    <row r="14" spans="1:15" ht="25.05" customHeight="1" x14ac:dyDescent="0.3">
      <c r="B14" s="15"/>
      <c r="C14" s="45" t="s">
        <v>47</v>
      </c>
      <c r="D14" s="45"/>
      <c r="E14" s="38">
        <f>SUM(E6:E10)</f>
        <v>24054</v>
      </c>
      <c r="F14" s="15"/>
      <c r="G14" s="15"/>
      <c r="H14" s="46" t="s">
        <v>47</v>
      </c>
      <c r="I14" s="46"/>
      <c r="J14" s="15">
        <f>SUM(J6:J13)</f>
        <v>42823</v>
      </c>
      <c r="K14" s="16"/>
      <c r="L14" s="17"/>
    </row>
    <row r="15" spans="1:15" ht="25.05" customHeight="1" x14ac:dyDescent="0.3">
      <c r="B15" s="15"/>
      <c r="C15" s="15"/>
      <c r="D15" s="15" t="s">
        <v>48</v>
      </c>
      <c r="E15" s="15" t="s">
        <v>49</v>
      </c>
      <c r="F15" s="15"/>
      <c r="G15" s="15"/>
      <c r="I15" s="14" t="s">
        <v>48</v>
      </c>
      <c r="J15" s="15" t="s">
        <v>50</v>
      </c>
    </row>
    <row r="16" spans="1:15" ht="25.05" customHeight="1" x14ac:dyDescent="0.3">
      <c r="D16" s="15"/>
      <c r="E16" s="15"/>
      <c r="I16" s="15"/>
      <c r="J16" s="15"/>
      <c r="K16" s="16"/>
      <c r="L16" s="17"/>
    </row>
    <row r="17" spans="2:12" ht="31.2" x14ac:dyDescent="0.3">
      <c r="B17" s="15" t="s">
        <v>53</v>
      </c>
      <c r="C17" s="15"/>
      <c r="D17" s="15"/>
      <c r="E17" s="15"/>
      <c r="G17" s="15" t="s">
        <v>96</v>
      </c>
      <c r="H17" s="15"/>
      <c r="I17" s="15"/>
      <c r="J17" s="15"/>
      <c r="L17" s="16"/>
    </row>
    <row r="18" spans="2:12" ht="31.2" x14ac:dyDescent="0.3">
      <c r="B18" s="15" t="s">
        <v>23</v>
      </c>
      <c r="C18" s="15">
        <v>231</v>
      </c>
      <c r="D18" s="15"/>
      <c r="E18" s="15"/>
      <c r="G18" s="15" t="s">
        <v>17</v>
      </c>
      <c r="H18" s="15">
        <v>283</v>
      </c>
      <c r="I18" s="15"/>
      <c r="J18" s="15"/>
      <c r="K18" s="16"/>
      <c r="L18" s="17"/>
    </row>
    <row r="19" spans="2:12" x14ac:dyDescent="0.3">
      <c r="B19" s="15" t="s">
        <v>26</v>
      </c>
      <c r="C19" s="15">
        <v>196</v>
      </c>
      <c r="D19" s="15"/>
      <c r="E19" s="15"/>
      <c r="G19" s="15" t="s">
        <v>21</v>
      </c>
      <c r="H19" s="15">
        <v>241</v>
      </c>
      <c r="I19" s="15"/>
      <c r="J19" s="15"/>
      <c r="K19" s="16"/>
      <c r="L19" s="17"/>
    </row>
    <row r="20" spans="2:12" x14ac:dyDescent="0.3">
      <c r="B20" s="15" t="s">
        <v>27</v>
      </c>
      <c r="C20" s="15">
        <v>190</v>
      </c>
      <c r="D20" s="15"/>
      <c r="E20" s="15"/>
      <c r="G20" s="15" t="s">
        <v>24</v>
      </c>
      <c r="H20" s="15">
        <v>225</v>
      </c>
      <c r="I20" s="15"/>
      <c r="J20" s="15"/>
    </row>
    <row r="21" spans="2:12" x14ac:dyDescent="0.3">
      <c r="B21" s="15" t="s">
        <v>28</v>
      </c>
      <c r="C21" s="15">
        <v>184</v>
      </c>
      <c r="D21" s="15"/>
      <c r="E21" s="15"/>
      <c r="F21" s="15"/>
      <c r="G21" s="15" t="s">
        <v>38</v>
      </c>
      <c r="H21" s="19">
        <f>AVERAGE(H18:H20)</f>
        <v>249.66666666666666</v>
      </c>
      <c r="I21" s="15"/>
      <c r="J21" s="15"/>
    </row>
    <row r="22" spans="2:12" ht="31.2" x14ac:dyDescent="0.3">
      <c r="B22" s="15" t="s">
        <v>29</v>
      </c>
      <c r="C22" s="15">
        <v>180</v>
      </c>
      <c r="D22" s="15"/>
      <c r="E22" s="15"/>
      <c r="F22" s="15"/>
      <c r="G22" s="15"/>
      <c r="H22" s="15"/>
      <c r="I22" s="15"/>
      <c r="J22" s="15"/>
    </row>
    <row r="23" spans="2:12" x14ac:dyDescent="0.3">
      <c r="B23" s="15" t="s">
        <v>30</v>
      </c>
      <c r="C23" s="15">
        <v>176</v>
      </c>
      <c r="D23" s="15"/>
      <c r="E23" s="15"/>
      <c r="F23" s="15"/>
      <c r="G23" s="15"/>
      <c r="H23" s="15"/>
      <c r="I23" s="15"/>
      <c r="J23" s="15"/>
    </row>
    <row r="24" spans="2:12" x14ac:dyDescent="0.3">
      <c r="B24" s="15" t="s">
        <v>38</v>
      </c>
      <c r="C24" s="19">
        <f>AVERAGE(C18:C23)</f>
        <v>192.83333333333334</v>
      </c>
    </row>
    <row r="26" spans="2:12" x14ac:dyDescent="0.3">
      <c r="L26" s="20"/>
    </row>
  </sheetData>
  <mergeCells count="9">
    <mergeCell ref="A1:G1"/>
    <mergeCell ref="C14:D14"/>
    <mergeCell ref="H14:I14"/>
    <mergeCell ref="C3:G3"/>
    <mergeCell ref="B2:I2"/>
    <mergeCell ref="B4:D4"/>
    <mergeCell ref="G4:I4"/>
    <mergeCell ref="B11:C11"/>
    <mergeCell ref="G13:H1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sqref="A1:H1"/>
    </sheetView>
  </sheetViews>
  <sheetFormatPr defaultRowHeight="14.4" x14ac:dyDescent="0.3"/>
  <sheetData>
    <row r="1" spans="1:8" ht="61.2" customHeight="1" x14ac:dyDescent="0.3">
      <c r="A1" s="47" t="s">
        <v>97</v>
      </c>
      <c r="B1" s="47"/>
      <c r="C1" s="47"/>
      <c r="D1" s="47"/>
      <c r="E1" s="47"/>
      <c r="F1" s="47"/>
      <c r="G1" s="47"/>
      <c r="H1" s="47"/>
    </row>
    <row r="4" spans="1:8" x14ac:dyDescent="0.3">
      <c r="B4" t="s">
        <v>64</v>
      </c>
    </row>
    <row r="6" spans="1:8" x14ac:dyDescent="0.3">
      <c r="C6" s="5"/>
      <c r="D6" s="5" t="s">
        <v>43</v>
      </c>
      <c r="E6" s="5" t="s">
        <v>65</v>
      </c>
      <c r="F6" s="5"/>
      <c r="G6" s="5" t="s">
        <v>83</v>
      </c>
    </row>
    <row r="7" spans="1:8" x14ac:dyDescent="0.3">
      <c r="C7" s="5" t="s">
        <v>66</v>
      </c>
      <c r="D7" s="5">
        <v>28</v>
      </c>
      <c r="E7" s="5">
        <v>42</v>
      </c>
      <c r="F7" s="5">
        <f>D7*E7</f>
        <v>1176</v>
      </c>
      <c r="G7" s="5">
        <f>F7/1000</f>
        <v>1.1759999999999999</v>
      </c>
    </row>
    <row r="8" spans="1:8" x14ac:dyDescent="0.3">
      <c r="C8" s="5" t="s">
        <v>67</v>
      </c>
      <c r="D8" s="5">
        <v>45</v>
      </c>
      <c r="E8" s="5">
        <v>51</v>
      </c>
      <c r="F8" s="5">
        <f>D8*E8</f>
        <v>2295</v>
      </c>
      <c r="G8" s="5">
        <f>F8/1000</f>
        <v>2.2949999999999999</v>
      </c>
    </row>
    <row r="9" spans="1:8" x14ac:dyDescent="0.3">
      <c r="C9" s="5"/>
      <c r="D9" s="5"/>
      <c r="E9" s="5"/>
      <c r="F9" s="5">
        <f>SUM(F7:F8)</f>
        <v>3471</v>
      </c>
      <c r="G9" s="5"/>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selection sqref="A1:O1"/>
    </sheetView>
  </sheetViews>
  <sheetFormatPr defaultRowHeight="14.4" x14ac:dyDescent="0.3"/>
  <cols>
    <col min="6" max="6" width="8.88671875" style="2"/>
    <col min="9" max="9" width="11.21875" customWidth="1"/>
    <col min="23" max="23" width="19.5546875" customWidth="1"/>
    <col min="24" max="24" width="30.6640625" customWidth="1"/>
    <col min="25" max="26" width="15.88671875" customWidth="1"/>
  </cols>
  <sheetData>
    <row r="1" spans="1:28" ht="135.6" customHeight="1" x14ac:dyDescent="0.3">
      <c r="A1" s="44" t="s">
        <v>102</v>
      </c>
      <c r="B1" s="44"/>
      <c r="C1" s="44"/>
      <c r="D1" s="44"/>
      <c r="E1" s="44"/>
      <c r="F1" s="44"/>
      <c r="G1" s="44"/>
      <c r="H1" s="44"/>
      <c r="I1" s="44"/>
      <c r="J1" s="44"/>
      <c r="K1" s="44"/>
      <c r="L1" s="44"/>
      <c r="M1" s="48"/>
      <c r="N1" s="48"/>
      <c r="O1" s="48"/>
      <c r="P1" s="41"/>
    </row>
    <row r="2" spans="1:28" ht="36" customHeight="1" x14ac:dyDescent="0.3">
      <c r="A2" s="24"/>
      <c r="B2" s="24"/>
      <c r="C2" s="24"/>
      <c r="D2" s="24"/>
      <c r="E2" s="24"/>
      <c r="F2" s="24"/>
      <c r="G2" s="24"/>
      <c r="H2" s="24"/>
      <c r="I2" s="24"/>
      <c r="J2" s="24"/>
      <c r="K2" s="24"/>
      <c r="L2" s="24"/>
      <c r="Y2">
        <f>135/4</f>
        <v>33.75</v>
      </c>
    </row>
    <row r="3" spans="1:28" ht="42.6" customHeight="1" x14ac:dyDescent="0.3">
      <c r="A3" s="24"/>
      <c r="B3" s="24"/>
      <c r="C3" s="24"/>
      <c r="D3" s="24"/>
      <c r="E3" s="24"/>
      <c r="F3" s="24"/>
      <c r="G3" s="24"/>
      <c r="H3" s="24"/>
      <c r="I3" s="24"/>
      <c r="J3" s="24"/>
      <c r="K3" s="24"/>
      <c r="L3" s="49" t="s">
        <v>99</v>
      </c>
      <c r="M3" s="49"/>
      <c r="N3" s="49"/>
      <c r="O3" s="49"/>
      <c r="P3" s="49"/>
      <c r="Q3" s="49"/>
      <c r="R3" s="49"/>
      <c r="S3" s="49"/>
      <c r="T3" s="49"/>
      <c r="U3" s="49"/>
      <c r="V3" s="49"/>
    </row>
    <row r="4" spans="1:28" x14ac:dyDescent="0.3">
      <c r="C4" s="43" t="s">
        <v>98</v>
      </c>
      <c r="D4" s="43"/>
      <c r="E4" s="43"/>
      <c r="F4" s="43"/>
      <c r="G4" s="43"/>
      <c r="H4" s="43"/>
      <c r="I4" s="43"/>
      <c r="J4" s="43"/>
      <c r="M4" s="43" t="s">
        <v>84</v>
      </c>
      <c r="N4" s="43"/>
      <c r="O4" s="43"/>
      <c r="P4" s="24"/>
      <c r="Q4" s="43" t="s">
        <v>85</v>
      </c>
      <c r="R4" s="43"/>
      <c r="S4" s="43"/>
      <c r="T4" s="43"/>
    </row>
    <row r="5" spans="1:28" x14ac:dyDescent="0.3">
      <c r="C5" t="s">
        <v>0</v>
      </c>
      <c r="D5" s="2" t="s">
        <v>2</v>
      </c>
      <c r="E5" s="2" t="s">
        <v>10</v>
      </c>
      <c r="F5" s="2" t="s">
        <v>51</v>
      </c>
      <c r="H5" t="s">
        <v>10</v>
      </c>
      <c r="I5" s="2" t="s">
        <v>100</v>
      </c>
      <c r="J5" s="2" t="s">
        <v>51</v>
      </c>
      <c r="L5" t="s">
        <v>0</v>
      </c>
      <c r="M5" t="s">
        <v>1</v>
      </c>
      <c r="N5" t="s">
        <v>2</v>
      </c>
      <c r="O5" t="s">
        <v>51</v>
      </c>
      <c r="Q5" t="s">
        <v>80</v>
      </c>
      <c r="R5" t="s">
        <v>103</v>
      </c>
      <c r="T5" t="s">
        <v>51</v>
      </c>
      <c r="U5" t="s">
        <v>86</v>
      </c>
      <c r="X5" t="s">
        <v>68</v>
      </c>
    </row>
    <row r="6" spans="1:28" x14ac:dyDescent="0.3">
      <c r="Q6" t="s">
        <v>81</v>
      </c>
      <c r="S6" t="s">
        <v>82</v>
      </c>
      <c r="X6" t="s">
        <v>69</v>
      </c>
      <c r="Y6" t="s">
        <v>70</v>
      </c>
      <c r="Z6" t="s">
        <v>101</v>
      </c>
      <c r="AA6" t="s">
        <v>71</v>
      </c>
      <c r="AB6" t="s">
        <v>72</v>
      </c>
    </row>
    <row r="7" spans="1:28" x14ac:dyDescent="0.3">
      <c r="C7" s="2">
        <v>-3</v>
      </c>
      <c r="D7" s="2">
        <v>-8</v>
      </c>
      <c r="E7" s="2">
        <f t="shared" ref="E7:E9" si="0">-43/4</f>
        <v>-10.75</v>
      </c>
      <c r="F7" s="2">
        <f>E7-D7</f>
        <v>-2.75</v>
      </c>
      <c r="H7">
        <v>-10.75</v>
      </c>
      <c r="I7">
        <f>H7</f>
        <v>-10.75</v>
      </c>
      <c r="J7">
        <f>I7-D7</f>
        <v>-2.75</v>
      </c>
      <c r="L7">
        <v>-3</v>
      </c>
      <c r="M7">
        <v>8</v>
      </c>
      <c r="N7" s="5">
        <v>-16.952000000000002</v>
      </c>
      <c r="O7">
        <f>N7-M7</f>
        <v>-24.952000000000002</v>
      </c>
      <c r="Q7">
        <v>1.1759999999999999</v>
      </c>
      <c r="R7" s="42">
        <f>-Z9/1000</f>
        <v>-17.747</v>
      </c>
      <c r="S7" s="42">
        <f>R7-Q7</f>
        <v>-18.922999999999998</v>
      </c>
      <c r="T7" s="42">
        <f>S7-M7</f>
        <v>-26.922999999999998</v>
      </c>
      <c r="U7">
        <f>M7/4</f>
        <v>2</v>
      </c>
      <c r="V7" s="42">
        <f>T7+U7</f>
        <v>-24.922999999999998</v>
      </c>
      <c r="X7" t="s">
        <v>73</v>
      </c>
      <c r="Y7" s="23">
        <v>7978</v>
      </c>
      <c r="Z7" s="23">
        <f>Y7+3.75*212</f>
        <v>8773</v>
      </c>
      <c r="AA7" s="23">
        <v>24808</v>
      </c>
      <c r="AB7" s="23">
        <v>11308</v>
      </c>
    </row>
    <row r="8" spans="1:28" x14ac:dyDescent="0.3">
      <c r="C8" s="2">
        <v>-2</v>
      </c>
      <c r="D8" s="2">
        <v>-8</v>
      </c>
      <c r="E8" s="2">
        <f t="shared" si="0"/>
        <v>-10.75</v>
      </c>
      <c r="F8" s="2">
        <f t="shared" ref="F8:F50" si="1">E8-D8</f>
        <v>-2.75</v>
      </c>
      <c r="H8">
        <v>-10.75</v>
      </c>
      <c r="I8">
        <f>H8-'4 Tutition Surcharge'!G7</f>
        <v>-11.926</v>
      </c>
      <c r="J8">
        <f t="shared" ref="J8:J50" si="2">I8-D8</f>
        <v>-3.9260000000000002</v>
      </c>
      <c r="L8">
        <v>-2</v>
      </c>
      <c r="M8">
        <v>10</v>
      </c>
      <c r="N8" s="5">
        <v>-16.952000000000002</v>
      </c>
      <c r="O8">
        <f t="shared" ref="O8:O50" si="3">N8-M8</f>
        <v>-26.952000000000002</v>
      </c>
      <c r="Q8">
        <v>1.1759999999999999</v>
      </c>
      <c r="R8" s="42">
        <f>-Z9/1000</f>
        <v>-17.747</v>
      </c>
      <c r="S8" s="42">
        <f t="shared" ref="S8:S10" si="4">R8-Q8</f>
        <v>-18.922999999999998</v>
      </c>
      <c r="T8" s="42">
        <f t="shared" ref="T8:T9" si="5">S8-M8</f>
        <v>-28.922999999999998</v>
      </c>
      <c r="U8">
        <f t="shared" ref="U8" si="6">M8/4</f>
        <v>2.5</v>
      </c>
      <c r="V8">
        <f t="shared" ref="V8:V50" si="7">T8+U8</f>
        <v>-26.422999999999998</v>
      </c>
      <c r="X8" t="s">
        <v>74</v>
      </c>
      <c r="Y8" s="23">
        <v>8974</v>
      </c>
      <c r="Z8" s="23">
        <f>Y8</f>
        <v>8974</v>
      </c>
      <c r="AA8" t="s">
        <v>75</v>
      </c>
      <c r="AB8" t="s">
        <v>75</v>
      </c>
    </row>
    <row r="9" spans="1:28" x14ac:dyDescent="0.3">
      <c r="C9" s="2">
        <v>-1</v>
      </c>
      <c r="D9" s="2">
        <v>-8</v>
      </c>
      <c r="E9" s="2">
        <f t="shared" si="0"/>
        <v>-10.75</v>
      </c>
      <c r="F9" s="2">
        <f t="shared" si="1"/>
        <v>-2.75</v>
      </c>
      <c r="H9">
        <v>-10.75</v>
      </c>
      <c r="I9">
        <f>H9-('4 Tutition Surcharge'!G8/2)</f>
        <v>-11.897500000000001</v>
      </c>
      <c r="J9">
        <f t="shared" si="2"/>
        <v>-3.8975000000000009</v>
      </c>
      <c r="L9">
        <v>-1</v>
      </c>
      <c r="M9">
        <v>12</v>
      </c>
      <c r="N9" s="5">
        <v>-18.332000000000001</v>
      </c>
      <c r="O9">
        <f t="shared" si="3"/>
        <v>-30.332000000000001</v>
      </c>
      <c r="Q9">
        <v>2.2949999999999999</v>
      </c>
      <c r="R9" s="42">
        <f>-Z13/1000</f>
        <v>-19.292000000000002</v>
      </c>
      <c r="S9" s="42">
        <f t="shared" si="4"/>
        <v>-21.587000000000003</v>
      </c>
      <c r="T9" s="42">
        <f t="shared" si="5"/>
        <v>-33.587000000000003</v>
      </c>
      <c r="U9">
        <f>M9/4+1</f>
        <v>4</v>
      </c>
      <c r="V9">
        <f t="shared" si="7"/>
        <v>-29.587000000000003</v>
      </c>
      <c r="X9" t="s">
        <v>76</v>
      </c>
      <c r="Y9" s="23">
        <v>16952</v>
      </c>
      <c r="Z9" s="23">
        <f>SUM(Z7:Z8)</f>
        <v>17747</v>
      </c>
      <c r="AA9" s="23">
        <v>33782</v>
      </c>
      <c r="AB9" s="23">
        <v>20282</v>
      </c>
    </row>
    <row r="10" spans="1:28" x14ac:dyDescent="0.3">
      <c r="C10" s="2">
        <v>0</v>
      </c>
      <c r="D10" s="2">
        <v>-8</v>
      </c>
      <c r="E10" s="2">
        <f>-43/4</f>
        <v>-10.75</v>
      </c>
      <c r="F10" s="2">
        <f t="shared" si="1"/>
        <v>-2.75</v>
      </c>
      <c r="H10">
        <v>-10.75</v>
      </c>
      <c r="I10">
        <f>H10-('4 Tutition Surcharge'!G8/2)</f>
        <v>-11.897500000000001</v>
      </c>
      <c r="J10">
        <f t="shared" si="2"/>
        <v>-3.8975000000000009</v>
      </c>
      <c r="L10">
        <v>0</v>
      </c>
      <c r="M10">
        <v>14</v>
      </c>
      <c r="N10" s="5">
        <v>-18.332000000000001</v>
      </c>
      <c r="O10">
        <f t="shared" si="3"/>
        <v>-32.332000000000001</v>
      </c>
      <c r="Q10">
        <v>2.2949999999999999</v>
      </c>
      <c r="R10" s="42">
        <f>-Z13/1000</f>
        <v>-19.292000000000002</v>
      </c>
      <c r="S10" s="42">
        <f t="shared" si="4"/>
        <v>-21.587000000000003</v>
      </c>
      <c r="T10" s="42">
        <f>S10-M10</f>
        <v>-35.587000000000003</v>
      </c>
      <c r="U10">
        <f>M10/4+2</f>
        <v>5.5</v>
      </c>
      <c r="V10">
        <f t="shared" si="7"/>
        <v>-30.087000000000003</v>
      </c>
      <c r="X10" t="s">
        <v>77</v>
      </c>
      <c r="Y10" t="s">
        <v>70</v>
      </c>
      <c r="AA10" t="s">
        <v>71</v>
      </c>
      <c r="AB10" t="s">
        <v>72</v>
      </c>
    </row>
    <row r="11" spans="1:28" x14ac:dyDescent="0.3">
      <c r="C11" s="2">
        <v>1</v>
      </c>
      <c r="D11" s="2">
        <v>19</v>
      </c>
      <c r="E11" s="2">
        <v>50</v>
      </c>
      <c r="F11" s="2">
        <f t="shared" si="1"/>
        <v>31</v>
      </c>
      <c r="H11">
        <v>50</v>
      </c>
      <c r="I11">
        <f>H11</f>
        <v>50</v>
      </c>
      <c r="J11">
        <f t="shared" si="2"/>
        <v>31</v>
      </c>
      <c r="L11">
        <v>1</v>
      </c>
      <c r="M11">
        <v>18</v>
      </c>
      <c r="N11">
        <v>19</v>
      </c>
      <c r="O11">
        <f t="shared" si="3"/>
        <v>1</v>
      </c>
      <c r="S11">
        <f>H11</f>
        <v>50</v>
      </c>
      <c r="T11">
        <f t="shared" ref="T11:T50" si="8">S11-M11</f>
        <v>32</v>
      </c>
      <c r="V11">
        <f t="shared" si="7"/>
        <v>32</v>
      </c>
      <c r="X11" t="s">
        <v>78</v>
      </c>
      <c r="Y11" s="23">
        <v>9358</v>
      </c>
      <c r="Z11" s="23">
        <f>Y11+3.75*256</f>
        <v>10318</v>
      </c>
      <c r="AA11" s="23">
        <v>26188</v>
      </c>
      <c r="AB11" s="23">
        <v>13348</v>
      </c>
    </row>
    <row r="12" spans="1:28" x14ac:dyDescent="0.3">
      <c r="C12" s="2">
        <v>2</v>
      </c>
      <c r="D12" s="2">
        <v>21.8</v>
      </c>
      <c r="E12" s="2">
        <v>53</v>
      </c>
      <c r="F12" s="2">
        <f t="shared" si="1"/>
        <v>31.2</v>
      </c>
      <c r="H12">
        <v>53</v>
      </c>
      <c r="I12">
        <f t="shared" ref="I12:I50" si="9">H12</f>
        <v>53</v>
      </c>
      <c r="J12">
        <f t="shared" si="2"/>
        <v>31.2</v>
      </c>
      <c r="L12">
        <v>2</v>
      </c>
      <c r="M12">
        <v>19</v>
      </c>
      <c r="N12">
        <v>21.8</v>
      </c>
      <c r="O12">
        <f t="shared" si="3"/>
        <v>2.8000000000000007</v>
      </c>
      <c r="S12">
        <f t="shared" ref="S12:S50" si="10">H12</f>
        <v>53</v>
      </c>
      <c r="T12">
        <f t="shared" si="8"/>
        <v>34</v>
      </c>
      <c r="V12">
        <f t="shared" si="7"/>
        <v>34</v>
      </c>
      <c r="X12" t="s">
        <v>74</v>
      </c>
      <c r="Y12" s="21" t="s">
        <v>75</v>
      </c>
      <c r="Z12" s="21">
        <v>8974</v>
      </c>
      <c r="AA12" s="23">
        <v>8974</v>
      </c>
      <c r="AB12" t="s">
        <v>75</v>
      </c>
    </row>
    <row r="13" spans="1:28" x14ac:dyDescent="0.3">
      <c r="C13" s="2">
        <v>3</v>
      </c>
      <c r="D13" s="2">
        <v>24.6</v>
      </c>
      <c r="E13" s="2">
        <v>56</v>
      </c>
      <c r="F13" s="2">
        <f t="shared" si="1"/>
        <v>31.4</v>
      </c>
      <c r="H13">
        <v>56</v>
      </c>
      <c r="I13">
        <f t="shared" si="9"/>
        <v>56</v>
      </c>
      <c r="J13">
        <f t="shared" si="2"/>
        <v>31.4</v>
      </c>
      <c r="L13">
        <v>3</v>
      </c>
      <c r="M13">
        <v>20</v>
      </c>
      <c r="N13">
        <v>24.6</v>
      </c>
      <c r="O13">
        <f t="shared" si="3"/>
        <v>4.6000000000000014</v>
      </c>
      <c r="S13">
        <f t="shared" si="10"/>
        <v>56</v>
      </c>
      <c r="T13">
        <f t="shared" si="8"/>
        <v>36</v>
      </c>
      <c r="V13">
        <f t="shared" si="7"/>
        <v>36</v>
      </c>
      <c r="X13" t="s">
        <v>79</v>
      </c>
      <c r="Y13" s="23">
        <v>18332</v>
      </c>
      <c r="Z13" s="23">
        <f>SUM(Z11:Z12)</f>
        <v>19292</v>
      </c>
      <c r="AA13" s="23">
        <v>35162</v>
      </c>
      <c r="AB13" s="23">
        <v>22322</v>
      </c>
    </row>
    <row r="14" spans="1:28" x14ac:dyDescent="0.3">
      <c r="C14" s="2">
        <v>4</v>
      </c>
      <c r="D14" s="2">
        <v>27.400000000000002</v>
      </c>
      <c r="E14" s="2">
        <v>59</v>
      </c>
      <c r="F14" s="2">
        <f t="shared" si="1"/>
        <v>31.599999999999998</v>
      </c>
      <c r="H14">
        <v>59</v>
      </c>
      <c r="I14">
        <f t="shared" si="9"/>
        <v>59</v>
      </c>
      <c r="J14">
        <f t="shared" si="2"/>
        <v>31.599999999999998</v>
      </c>
      <c r="L14">
        <v>4</v>
      </c>
      <c r="M14">
        <v>21</v>
      </c>
      <c r="N14">
        <v>27.400000000000002</v>
      </c>
      <c r="O14">
        <f t="shared" si="3"/>
        <v>6.4000000000000021</v>
      </c>
      <c r="S14">
        <f t="shared" si="10"/>
        <v>59</v>
      </c>
      <c r="T14">
        <f t="shared" si="8"/>
        <v>38</v>
      </c>
      <c r="V14">
        <f t="shared" si="7"/>
        <v>38</v>
      </c>
    </row>
    <row r="15" spans="1:28" x14ac:dyDescent="0.3">
      <c r="C15" s="2">
        <v>5</v>
      </c>
      <c r="D15" s="2">
        <v>33</v>
      </c>
      <c r="E15" s="2">
        <v>65</v>
      </c>
      <c r="F15" s="2">
        <f t="shared" si="1"/>
        <v>32</v>
      </c>
      <c r="H15">
        <v>65</v>
      </c>
      <c r="I15">
        <f t="shared" si="9"/>
        <v>65</v>
      </c>
      <c r="J15">
        <f t="shared" si="2"/>
        <v>32</v>
      </c>
      <c r="L15">
        <v>5</v>
      </c>
      <c r="M15">
        <v>22</v>
      </c>
      <c r="N15">
        <v>33</v>
      </c>
      <c r="O15">
        <f t="shared" si="3"/>
        <v>11</v>
      </c>
      <c r="S15">
        <f t="shared" si="10"/>
        <v>65</v>
      </c>
      <c r="T15">
        <f t="shared" si="8"/>
        <v>43</v>
      </c>
      <c r="V15">
        <f t="shared" si="7"/>
        <v>43</v>
      </c>
      <c r="X15" t="s">
        <v>87</v>
      </c>
    </row>
    <row r="16" spans="1:28" x14ac:dyDescent="0.3">
      <c r="C16" s="2">
        <v>6</v>
      </c>
      <c r="D16" s="2">
        <v>35.6</v>
      </c>
      <c r="E16" s="2">
        <v>67.8</v>
      </c>
      <c r="F16" s="2">
        <f t="shared" si="1"/>
        <v>32.199999999999996</v>
      </c>
      <c r="H16">
        <v>67.8</v>
      </c>
      <c r="I16">
        <f t="shared" si="9"/>
        <v>67.8</v>
      </c>
      <c r="J16">
        <f t="shared" si="2"/>
        <v>32.199999999999996</v>
      </c>
      <c r="L16">
        <v>6</v>
      </c>
      <c r="M16">
        <v>23</v>
      </c>
      <c r="N16">
        <v>35.6</v>
      </c>
      <c r="O16">
        <f t="shared" si="3"/>
        <v>12.600000000000001</v>
      </c>
      <c r="S16">
        <f t="shared" si="10"/>
        <v>67.8</v>
      </c>
      <c r="T16">
        <f t="shared" si="8"/>
        <v>44.8</v>
      </c>
      <c r="V16">
        <f t="shared" si="7"/>
        <v>44.8</v>
      </c>
    </row>
    <row r="17" spans="3:22" x14ac:dyDescent="0.3">
      <c r="C17" s="2">
        <v>7</v>
      </c>
      <c r="D17" s="2">
        <v>38.200000000000003</v>
      </c>
      <c r="E17" s="2">
        <v>70.599999999999994</v>
      </c>
      <c r="F17" s="2">
        <f t="shared" si="1"/>
        <v>32.399999999999991</v>
      </c>
      <c r="H17">
        <v>70.599999999999994</v>
      </c>
      <c r="I17">
        <f t="shared" si="9"/>
        <v>70.599999999999994</v>
      </c>
      <c r="J17">
        <f t="shared" si="2"/>
        <v>32.399999999999991</v>
      </c>
      <c r="L17">
        <v>7</v>
      </c>
      <c r="M17">
        <v>23.8</v>
      </c>
      <c r="N17">
        <v>38.200000000000003</v>
      </c>
      <c r="O17">
        <f t="shared" si="3"/>
        <v>14.400000000000002</v>
      </c>
      <c r="S17">
        <f t="shared" si="10"/>
        <v>70.599999999999994</v>
      </c>
      <c r="T17">
        <f t="shared" si="8"/>
        <v>46.8</v>
      </c>
      <c r="V17">
        <f t="shared" si="7"/>
        <v>46.8</v>
      </c>
    </row>
    <row r="18" spans="3:22" x14ac:dyDescent="0.3">
      <c r="C18" s="2">
        <v>8</v>
      </c>
      <c r="D18" s="2">
        <v>40.800000000000004</v>
      </c>
      <c r="E18" s="2">
        <v>73.399999999999991</v>
      </c>
      <c r="F18" s="2">
        <f t="shared" si="1"/>
        <v>32.599999999999987</v>
      </c>
      <c r="H18">
        <v>73.399999999999991</v>
      </c>
      <c r="I18">
        <f t="shared" si="9"/>
        <v>73.399999999999991</v>
      </c>
      <c r="J18">
        <f t="shared" si="2"/>
        <v>32.599999999999987</v>
      </c>
      <c r="L18">
        <v>8</v>
      </c>
      <c r="M18">
        <v>24.6</v>
      </c>
      <c r="N18">
        <v>40.800000000000004</v>
      </c>
      <c r="O18">
        <f t="shared" si="3"/>
        <v>16.200000000000003</v>
      </c>
      <c r="S18">
        <f t="shared" si="10"/>
        <v>73.399999999999991</v>
      </c>
      <c r="T18">
        <f t="shared" si="8"/>
        <v>48.79999999999999</v>
      </c>
      <c r="V18">
        <f t="shared" si="7"/>
        <v>48.79999999999999</v>
      </c>
    </row>
    <row r="19" spans="3:22" x14ac:dyDescent="0.3">
      <c r="C19" s="2">
        <v>9</v>
      </c>
      <c r="D19" s="2">
        <v>43.400000000000006</v>
      </c>
      <c r="E19" s="2">
        <v>76.199999999999989</v>
      </c>
      <c r="F19" s="2">
        <f t="shared" si="1"/>
        <v>32.799999999999983</v>
      </c>
      <c r="H19">
        <v>76.199999999999989</v>
      </c>
      <c r="I19">
        <f t="shared" si="9"/>
        <v>76.199999999999989</v>
      </c>
      <c r="J19">
        <f t="shared" si="2"/>
        <v>32.799999999999983</v>
      </c>
      <c r="L19">
        <v>9</v>
      </c>
      <c r="M19">
        <v>25.400000000000002</v>
      </c>
      <c r="N19">
        <v>43.400000000000006</v>
      </c>
      <c r="O19">
        <f t="shared" si="3"/>
        <v>18.000000000000004</v>
      </c>
      <c r="S19">
        <f t="shared" si="10"/>
        <v>76.199999999999989</v>
      </c>
      <c r="T19">
        <f t="shared" si="8"/>
        <v>50.799999999999983</v>
      </c>
      <c r="V19">
        <f t="shared" si="7"/>
        <v>50.799999999999983</v>
      </c>
    </row>
    <row r="20" spans="3:22" x14ac:dyDescent="0.3">
      <c r="C20" s="2">
        <v>10</v>
      </c>
      <c r="D20" s="2">
        <v>46</v>
      </c>
      <c r="E20" s="2">
        <v>79</v>
      </c>
      <c r="F20" s="2">
        <f t="shared" si="1"/>
        <v>33</v>
      </c>
      <c r="H20">
        <v>79</v>
      </c>
      <c r="I20">
        <f t="shared" si="9"/>
        <v>79</v>
      </c>
      <c r="J20">
        <f t="shared" si="2"/>
        <v>33</v>
      </c>
      <c r="L20">
        <v>10</v>
      </c>
      <c r="M20">
        <v>26.200000000000003</v>
      </c>
      <c r="N20">
        <v>46</v>
      </c>
      <c r="O20">
        <f t="shared" si="3"/>
        <v>19.799999999999997</v>
      </c>
      <c r="S20">
        <f t="shared" si="10"/>
        <v>79</v>
      </c>
      <c r="T20">
        <f t="shared" si="8"/>
        <v>52.8</v>
      </c>
      <c r="V20">
        <f t="shared" si="7"/>
        <v>52.8</v>
      </c>
    </row>
    <row r="21" spans="3:22" x14ac:dyDescent="0.3">
      <c r="C21" s="2">
        <v>11</v>
      </c>
      <c r="D21" s="2">
        <v>46.2</v>
      </c>
      <c r="E21" s="2">
        <v>82</v>
      </c>
      <c r="F21" s="2">
        <f t="shared" si="1"/>
        <v>35.799999999999997</v>
      </c>
      <c r="H21">
        <v>82</v>
      </c>
      <c r="I21">
        <f t="shared" si="9"/>
        <v>82</v>
      </c>
      <c r="J21">
        <f t="shared" si="2"/>
        <v>35.799999999999997</v>
      </c>
      <c r="L21">
        <v>11</v>
      </c>
      <c r="M21">
        <v>27</v>
      </c>
      <c r="N21">
        <v>46.2</v>
      </c>
      <c r="O21">
        <f t="shared" si="3"/>
        <v>19.200000000000003</v>
      </c>
      <c r="S21">
        <f t="shared" si="10"/>
        <v>82</v>
      </c>
      <c r="T21">
        <f t="shared" si="8"/>
        <v>55</v>
      </c>
      <c r="V21">
        <f t="shared" si="7"/>
        <v>55</v>
      </c>
    </row>
    <row r="22" spans="3:22" x14ac:dyDescent="0.3">
      <c r="C22" s="2">
        <v>12</v>
      </c>
      <c r="D22" s="2">
        <v>46.400000000000006</v>
      </c>
      <c r="E22" s="2">
        <v>85</v>
      </c>
      <c r="F22" s="2">
        <f t="shared" si="1"/>
        <v>38.599999999999994</v>
      </c>
      <c r="H22">
        <v>85</v>
      </c>
      <c r="I22">
        <f t="shared" si="9"/>
        <v>85</v>
      </c>
      <c r="J22">
        <f t="shared" si="2"/>
        <v>38.599999999999994</v>
      </c>
      <c r="L22">
        <v>12</v>
      </c>
      <c r="M22">
        <v>27.6</v>
      </c>
      <c r="N22">
        <v>46.400000000000006</v>
      </c>
      <c r="O22">
        <f t="shared" si="3"/>
        <v>18.800000000000004</v>
      </c>
      <c r="S22">
        <f t="shared" si="10"/>
        <v>85</v>
      </c>
      <c r="T22">
        <f t="shared" si="8"/>
        <v>57.4</v>
      </c>
      <c r="V22">
        <f t="shared" si="7"/>
        <v>57.4</v>
      </c>
    </row>
    <row r="23" spans="3:22" x14ac:dyDescent="0.3">
      <c r="C23" s="2">
        <v>13</v>
      </c>
      <c r="D23" s="2">
        <v>46.600000000000009</v>
      </c>
      <c r="E23" s="2">
        <v>88</v>
      </c>
      <c r="F23" s="2">
        <f t="shared" si="1"/>
        <v>41.399999999999991</v>
      </c>
      <c r="H23">
        <v>88</v>
      </c>
      <c r="I23">
        <f t="shared" si="9"/>
        <v>88</v>
      </c>
      <c r="J23">
        <f t="shared" si="2"/>
        <v>41.399999999999991</v>
      </c>
      <c r="L23">
        <v>13</v>
      </c>
      <c r="M23">
        <v>28.200000000000003</v>
      </c>
      <c r="N23">
        <v>46.600000000000009</v>
      </c>
      <c r="O23">
        <f t="shared" si="3"/>
        <v>18.400000000000006</v>
      </c>
      <c r="S23">
        <f t="shared" si="10"/>
        <v>88</v>
      </c>
      <c r="T23">
        <f t="shared" si="8"/>
        <v>59.8</v>
      </c>
      <c r="V23">
        <f t="shared" si="7"/>
        <v>59.8</v>
      </c>
    </row>
    <row r="24" spans="3:22" x14ac:dyDescent="0.3">
      <c r="C24" s="2">
        <v>14</v>
      </c>
      <c r="D24" s="2">
        <v>46.800000000000011</v>
      </c>
      <c r="E24" s="2">
        <v>91</v>
      </c>
      <c r="F24" s="2">
        <f t="shared" si="1"/>
        <v>44.199999999999989</v>
      </c>
      <c r="H24">
        <v>91</v>
      </c>
      <c r="I24">
        <f t="shared" si="9"/>
        <v>91</v>
      </c>
      <c r="J24">
        <f t="shared" si="2"/>
        <v>44.199999999999989</v>
      </c>
      <c r="L24">
        <v>14</v>
      </c>
      <c r="M24">
        <v>28.800000000000004</v>
      </c>
      <c r="N24">
        <v>46.800000000000011</v>
      </c>
      <c r="O24">
        <f t="shared" si="3"/>
        <v>18.000000000000007</v>
      </c>
      <c r="S24">
        <f t="shared" si="10"/>
        <v>91</v>
      </c>
      <c r="T24">
        <f t="shared" si="8"/>
        <v>62.199999999999996</v>
      </c>
      <c r="V24">
        <f t="shared" si="7"/>
        <v>62.199999999999996</v>
      </c>
    </row>
    <row r="25" spans="3:22" x14ac:dyDescent="0.3">
      <c r="C25" s="2">
        <v>15</v>
      </c>
      <c r="D25" s="2">
        <v>47</v>
      </c>
      <c r="E25" s="2">
        <v>94</v>
      </c>
      <c r="F25" s="2">
        <f t="shared" si="1"/>
        <v>47</v>
      </c>
      <c r="H25">
        <v>94</v>
      </c>
      <c r="I25">
        <f t="shared" si="9"/>
        <v>94</v>
      </c>
      <c r="J25">
        <f t="shared" si="2"/>
        <v>47</v>
      </c>
      <c r="L25">
        <v>15</v>
      </c>
      <c r="M25">
        <v>29.400000000000006</v>
      </c>
      <c r="N25">
        <v>47</v>
      </c>
      <c r="O25">
        <f t="shared" si="3"/>
        <v>17.599999999999994</v>
      </c>
      <c r="S25">
        <f t="shared" si="10"/>
        <v>94</v>
      </c>
      <c r="T25">
        <f t="shared" si="8"/>
        <v>64.599999999999994</v>
      </c>
      <c r="V25">
        <f t="shared" si="7"/>
        <v>64.599999999999994</v>
      </c>
    </row>
    <row r="26" spans="3:22" x14ac:dyDescent="0.3">
      <c r="C26" s="2">
        <v>16</v>
      </c>
      <c r="D26" s="2">
        <v>47.6</v>
      </c>
      <c r="E26" s="2">
        <v>94.6</v>
      </c>
      <c r="F26" s="2">
        <f t="shared" si="1"/>
        <v>46.999999999999993</v>
      </c>
      <c r="H26">
        <v>94.6</v>
      </c>
      <c r="I26">
        <f t="shared" si="9"/>
        <v>94.6</v>
      </c>
      <c r="J26">
        <f t="shared" si="2"/>
        <v>46.999999999999993</v>
      </c>
      <c r="L26">
        <v>16</v>
      </c>
      <c r="M26">
        <v>30</v>
      </c>
      <c r="N26">
        <v>47.6</v>
      </c>
      <c r="O26">
        <f t="shared" si="3"/>
        <v>17.600000000000001</v>
      </c>
      <c r="S26">
        <f t="shared" si="10"/>
        <v>94.6</v>
      </c>
      <c r="T26">
        <f t="shared" si="8"/>
        <v>64.599999999999994</v>
      </c>
      <c r="V26">
        <f t="shared" si="7"/>
        <v>64.599999999999994</v>
      </c>
    </row>
    <row r="27" spans="3:22" x14ac:dyDescent="0.3">
      <c r="C27" s="2">
        <v>17</v>
      </c>
      <c r="D27" s="2">
        <v>48.2</v>
      </c>
      <c r="E27" s="2">
        <v>95.199999999999989</v>
      </c>
      <c r="F27" s="2">
        <f t="shared" si="1"/>
        <v>46.999999999999986</v>
      </c>
      <c r="H27">
        <v>95.199999999999989</v>
      </c>
      <c r="I27">
        <f t="shared" si="9"/>
        <v>95.199999999999989</v>
      </c>
      <c r="J27">
        <f t="shared" si="2"/>
        <v>46.999999999999986</v>
      </c>
      <c r="L27">
        <v>17</v>
      </c>
      <c r="M27">
        <v>30.4</v>
      </c>
      <c r="N27">
        <v>48.2</v>
      </c>
      <c r="O27">
        <f t="shared" si="3"/>
        <v>17.800000000000004</v>
      </c>
      <c r="S27">
        <f t="shared" si="10"/>
        <v>95.199999999999989</v>
      </c>
      <c r="T27">
        <f t="shared" si="8"/>
        <v>64.799999999999983</v>
      </c>
      <c r="V27">
        <f t="shared" si="7"/>
        <v>64.799999999999983</v>
      </c>
    </row>
    <row r="28" spans="3:22" x14ac:dyDescent="0.3">
      <c r="C28" s="2">
        <v>18</v>
      </c>
      <c r="D28" s="2">
        <v>48.800000000000004</v>
      </c>
      <c r="E28" s="2">
        <v>95.799999999999983</v>
      </c>
      <c r="F28" s="2">
        <f t="shared" si="1"/>
        <v>46.999999999999979</v>
      </c>
      <c r="H28">
        <v>95.799999999999983</v>
      </c>
      <c r="I28">
        <f t="shared" si="9"/>
        <v>95.799999999999983</v>
      </c>
      <c r="J28">
        <f t="shared" si="2"/>
        <v>46.999999999999979</v>
      </c>
      <c r="L28">
        <v>18</v>
      </c>
      <c r="M28">
        <v>30.799999999999997</v>
      </c>
      <c r="N28">
        <v>48.800000000000004</v>
      </c>
      <c r="O28">
        <f t="shared" si="3"/>
        <v>18.000000000000007</v>
      </c>
      <c r="S28">
        <f t="shared" si="10"/>
        <v>95.799999999999983</v>
      </c>
      <c r="T28">
        <f t="shared" si="8"/>
        <v>64.999999999999986</v>
      </c>
      <c r="V28">
        <f t="shared" si="7"/>
        <v>64.999999999999986</v>
      </c>
    </row>
    <row r="29" spans="3:22" x14ac:dyDescent="0.3">
      <c r="C29" s="2">
        <v>19</v>
      </c>
      <c r="D29" s="2">
        <v>49.400000000000006</v>
      </c>
      <c r="E29" s="2">
        <v>96.399999999999977</v>
      </c>
      <c r="F29" s="2">
        <f t="shared" si="1"/>
        <v>46.999999999999972</v>
      </c>
      <c r="H29">
        <v>96.399999999999977</v>
      </c>
      <c r="I29">
        <f t="shared" si="9"/>
        <v>96.399999999999977</v>
      </c>
      <c r="J29">
        <f t="shared" si="2"/>
        <v>46.999999999999972</v>
      </c>
      <c r="L29">
        <v>19</v>
      </c>
      <c r="M29">
        <v>31.199999999999996</v>
      </c>
      <c r="N29">
        <v>49.400000000000006</v>
      </c>
      <c r="O29">
        <f t="shared" si="3"/>
        <v>18.20000000000001</v>
      </c>
      <c r="S29">
        <f t="shared" si="10"/>
        <v>96.399999999999977</v>
      </c>
      <c r="T29">
        <f t="shared" si="8"/>
        <v>65.199999999999989</v>
      </c>
      <c r="V29">
        <f t="shared" si="7"/>
        <v>65.199999999999989</v>
      </c>
    </row>
    <row r="30" spans="3:22" x14ac:dyDescent="0.3">
      <c r="C30" s="2">
        <v>20</v>
      </c>
      <c r="D30" s="2">
        <v>50</v>
      </c>
      <c r="E30" s="2">
        <v>97</v>
      </c>
      <c r="F30" s="2">
        <f t="shared" si="1"/>
        <v>47</v>
      </c>
      <c r="H30">
        <v>97</v>
      </c>
      <c r="I30">
        <f t="shared" si="9"/>
        <v>97</v>
      </c>
      <c r="J30">
        <f t="shared" si="2"/>
        <v>47</v>
      </c>
      <c r="L30">
        <v>20</v>
      </c>
      <c r="M30">
        <v>31.599999999999994</v>
      </c>
      <c r="N30">
        <v>50</v>
      </c>
      <c r="O30">
        <f t="shared" si="3"/>
        <v>18.400000000000006</v>
      </c>
      <c r="S30">
        <f t="shared" si="10"/>
        <v>97</v>
      </c>
      <c r="T30">
        <f t="shared" si="8"/>
        <v>65.400000000000006</v>
      </c>
      <c r="V30">
        <f t="shared" si="7"/>
        <v>65.400000000000006</v>
      </c>
    </row>
    <row r="31" spans="3:22" x14ac:dyDescent="0.3">
      <c r="C31" s="2">
        <v>21</v>
      </c>
      <c r="D31" s="2">
        <v>50.2</v>
      </c>
      <c r="E31" s="2">
        <v>98.6</v>
      </c>
      <c r="F31" s="2">
        <f t="shared" si="1"/>
        <v>48.399999999999991</v>
      </c>
      <c r="H31">
        <v>98.6</v>
      </c>
      <c r="I31">
        <f t="shared" si="9"/>
        <v>98.6</v>
      </c>
      <c r="J31">
        <f t="shared" si="2"/>
        <v>48.399999999999991</v>
      </c>
      <c r="L31">
        <v>21</v>
      </c>
      <c r="M31">
        <v>32</v>
      </c>
      <c r="N31">
        <v>50.2</v>
      </c>
      <c r="O31">
        <f t="shared" si="3"/>
        <v>18.200000000000003</v>
      </c>
      <c r="S31">
        <f t="shared" si="10"/>
        <v>98.6</v>
      </c>
      <c r="T31">
        <f t="shared" si="8"/>
        <v>66.599999999999994</v>
      </c>
      <c r="V31">
        <f t="shared" si="7"/>
        <v>66.599999999999994</v>
      </c>
    </row>
    <row r="32" spans="3:22" x14ac:dyDescent="0.3">
      <c r="C32" s="2">
        <v>22</v>
      </c>
      <c r="D32" s="2">
        <v>50.400000000000006</v>
      </c>
      <c r="E32" s="2">
        <v>100.19999999999999</v>
      </c>
      <c r="F32" s="2">
        <f t="shared" si="1"/>
        <v>49.799999999999983</v>
      </c>
      <c r="H32">
        <v>100.19999999999999</v>
      </c>
      <c r="I32">
        <f t="shared" si="9"/>
        <v>100.19999999999999</v>
      </c>
      <c r="J32">
        <f t="shared" si="2"/>
        <v>49.799999999999983</v>
      </c>
      <c r="L32">
        <v>22</v>
      </c>
      <c r="M32">
        <v>32.200000000000003</v>
      </c>
      <c r="N32">
        <v>50.400000000000006</v>
      </c>
      <c r="O32">
        <f t="shared" si="3"/>
        <v>18.200000000000003</v>
      </c>
      <c r="S32">
        <f t="shared" si="10"/>
        <v>100.19999999999999</v>
      </c>
      <c r="T32">
        <f t="shared" si="8"/>
        <v>67.999999999999986</v>
      </c>
      <c r="V32">
        <f t="shared" si="7"/>
        <v>67.999999999999986</v>
      </c>
    </row>
    <row r="33" spans="3:22" x14ac:dyDescent="0.3">
      <c r="C33" s="2">
        <v>23</v>
      </c>
      <c r="D33" s="2">
        <v>50.600000000000009</v>
      </c>
      <c r="E33" s="2">
        <v>101.79999999999998</v>
      </c>
      <c r="F33" s="2">
        <f t="shared" si="1"/>
        <v>51.199999999999974</v>
      </c>
      <c r="H33">
        <v>101.79999999999998</v>
      </c>
      <c r="I33">
        <f t="shared" si="9"/>
        <v>101.79999999999998</v>
      </c>
      <c r="J33">
        <f t="shared" si="2"/>
        <v>51.199999999999974</v>
      </c>
      <c r="L33">
        <v>23</v>
      </c>
      <c r="M33">
        <v>32.400000000000006</v>
      </c>
      <c r="N33">
        <v>50.600000000000009</v>
      </c>
      <c r="O33">
        <f t="shared" si="3"/>
        <v>18.200000000000003</v>
      </c>
      <c r="S33">
        <f t="shared" si="10"/>
        <v>101.79999999999998</v>
      </c>
      <c r="T33">
        <f t="shared" si="8"/>
        <v>69.399999999999977</v>
      </c>
      <c r="V33">
        <f t="shared" si="7"/>
        <v>69.399999999999977</v>
      </c>
    </row>
    <row r="34" spans="3:22" x14ac:dyDescent="0.3">
      <c r="C34" s="2">
        <v>24</v>
      </c>
      <c r="D34" s="2">
        <v>50.800000000000011</v>
      </c>
      <c r="E34" s="2">
        <v>103.39999999999998</v>
      </c>
      <c r="F34" s="2">
        <f t="shared" si="1"/>
        <v>52.599999999999966</v>
      </c>
      <c r="H34">
        <v>103.39999999999998</v>
      </c>
      <c r="I34">
        <f t="shared" si="9"/>
        <v>103.39999999999998</v>
      </c>
      <c r="J34">
        <f t="shared" si="2"/>
        <v>52.599999999999966</v>
      </c>
      <c r="L34">
        <v>24</v>
      </c>
      <c r="M34">
        <v>32.600000000000009</v>
      </c>
      <c r="N34">
        <v>50.800000000000011</v>
      </c>
      <c r="O34">
        <f t="shared" si="3"/>
        <v>18.200000000000003</v>
      </c>
      <c r="S34">
        <f t="shared" si="10"/>
        <v>103.39999999999998</v>
      </c>
      <c r="T34">
        <f t="shared" si="8"/>
        <v>70.799999999999969</v>
      </c>
      <c r="V34">
        <f t="shared" si="7"/>
        <v>70.799999999999969</v>
      </c>
    </row>
    <row r="35" spans="3:22" x14ac:dyDescent="0.3">
      <c r="C35" s="2">
        <v>25</v>
      </c>
      <c r="D35" s="2">
        <v>51</v>
      </c>
      <c r="E35" s="2">
        <v>105</v>
      </c>
      <c r="F35" s="2">
        <f t="shared" si="1"/>
        <v>54</v>
      </c>
      <c r="H35">
        <v>105</v>
      </c>
      <c r="I35">
        <f t="shared" si="9"/>
        <v>105</v>
      </c>
      <c r="J35">
        <f t="shared" si="2"/>
        <v>54</v>
      </c>
      <c r="L35">
        <v>25</v>
      </c>
      <c r="M35">
        <v>32.800000000000011</v>
      </c>
      <c r="N35">
        <v>51</v>
      </c>
      <c r="O35">
        <f t="shared" si="3"/>
        <v>18.199999999999989</v>
      </c>
      <c r="S35">
        <f t="shared" si="10"/>
        <v>105</v>
      </c>
      <c r="T35">
        <f t="shared" si="8"/>
        <v>72.199999999999989</v>
      </c>
      <c r="V35">
        <f t="shared" si="7"/>
        <v>72.199999999999989</v>
      </c>
    </row>
    <row r="36" spans="3:22" x14ac:dyDescent="0.3">
      <c r="C36" s="2">
        <v>26</v>
      </c>
      <c r="D36" s="2">
        <v>50.2</v>
      </c>
      <c r="E36" s="2">
        <v>104.8</v>
      </c>
      <c r="F36" s="2">
        <f t="shared" si="1"/>
        <v>54.599999999999994</v>
      </c>
      <c r="H36">
        <v>104.8</v>
      </c>
      <c r="I36">
        <f t="shared" si="9"/>
        <v>104.8</v>
      </c>
      <c r="J36">
        <f t="shared" si="2"/>
        <v>54.599999999999994</v>
      </c>
      <c r="L36">
        <v>26</v>
      </c>
      <c r="M36">
        <v>33</v>
      </c>
      <c r="N36">
        <v>50.2</v>
      </c>
      <c r="O36">
        <f t="shared" si="3"/>
        <v>17.200000000000003</v>
      </c>
      <c r="S36">
        <f t="shared" si="10"/>
        <v>104.8</v>
      </c>
      <c r="T36">
        <f t="shared" si="8"/>
        <v>71.8</v>
      </c>
      <c r="V36">
        <f t="shared" si="7"/>
        <v>71.8</v>
      </c>
    </row>
    <row r="37" spans="3:22" x14ac:dyDescent="0.3">
      <c r="C37" s="2">
        <v>27</v>
      </c>
      <c r="D37" s="2">
        <v>49.400000000000006</v>
      </c>
      <c r="E37" s="2">
        <v>104.6</v>
      </c>
      <c r="F37" s="2">
        <f t="shared" si="1"/>
        <v>55.199999999999989</v>
      </c>
      <c r="H37">
        <v>104.6</v>
      </c>
      <c r="I37">
        <f t="shared" si="9"/>
        <v>104.6</v>
      </c>
      <c r="J37">
        <f t="shared" si="2"/>
        <v>55.199999999999989</v>
      </c>
      <c r="L37">
        <v>27</v>
      </c>
      <c r="M37">
        <v>33</v>
      </c>
      <c r="N37">
        <v>49.400000000000006</v>
      </c>
      <c r="O37">
        <f t="shared" si="3"/>
        <v>16.400000000000006</v>
      </c>
      <c r="S37">
        <f t="shared" si="10"/>
        <v>104.6</v>
      </c>
      <c r="T37">
        <f t="shared" si="8"/>
        <v>71.599999999999994</v>
      </c>
      <c r="V37">
        <f t="shared" si="7"/>
        <v>71.599999999999994</v>
      </c>
    </row>
    <row r="38" spans="3:22" x14ac:dyDescent="0.3">
      <c r="C38" s="2">
        <v>28</v>
      </c>
      <c r="D38" s="2">
        <v>48.600000000000009</v>
      </c>
      <c r="E38" s="2">
        <v>104.39999999999999</v>
      </c>
      <c r="F38" s="2">
        <f t="shared" si="1"/>
        <v>55.799999999999983</v>
      </c>
      <c r="H38">
        <v>104.39999999999999</v>
      </c>
      <c r="I38">
        <f t="shared" si="9"/>
        <v>104.39999999999999</v>
      </c>
      <c r="J38">
        <f t="shared" si="2"/>
        <v>55.799999999999983</v>
      </c>
      <c r="L38">
        <v>28</v>
      </c>
      <c r="M38">
        <v>33</v>
      </c>
      <c r="N38">
        <v>48.600000000000009</v>
      </c>
      <c r="O38">
        <f t="shared" si="3"/>
        <v>15.600000000000009</v>
      </c>
      <c r="S38">
        <f t="shared" si="10"/>
        <v>104.39999999999999</v>
      </c>
      <c r="T38">
        <f t="shared" si="8"/>
        <v>71.399999999999991</v>
      </c>
      <c r="V38">
        <f t="shared" si="7"/>
        <v>71.399999999999991</v>
      </c>
    </row>
    <row r="39" spans="3:22" x14ac:dyDescent="0.3">
      <c r="C39" s="2">
        <v>29</v>
      </c>
      <c r="D39" s="2">
        <v>47.800000000000011</v>
      </c>
      <c r="E39" s="2">
        <v>104.19999999999999</v>
      </c>
      <c r="F39" s="2">
        <f t="shared" si="1"/>
        <v>56.399999999999977</v>
      </c>
      <c r="H39">
        <v>104.19999999999999</v>
      </c>
      <c r="I39">
        <f t="shared" si="9"/>
        <v>104.19999999999999</v>
      </c>
      <c r="J39">
        <f t="shared" si="2"/>
        <v>56.399999999999977</v>
      </c>
      <c r="L39">
        <v>29</v>
      </c>
      <c r="M39">
        <v>33</v>
      </c>
      <c r="N39">
        <v>47.800000000000011</v>
      </c>
      <c r="O39">
        <f t="shared" si="3"/>
        <v>14.800000000000011</v>
      </c>
      <c r="S39">
        <f t="shared" si="10"/>
        <v>104.19999999999999</v>
      </c>
      <c r="T39">
        <f t="shared" si="8"/>
        <v>71.199999999999989</v>
      </c>
      <c r="V39">
        <f t="shared" si="7"/>
        <v>71.199999999999989</v>
      </c>
    </row>
    <row r="40" spans="3:22" x14ac:dyDescent="0.3">
      <c r="C40" s="2">
        <v>30</v>
      </c>
      <c r="D40" s="2">
        <v>47</v>
      </c>
      <c r="E40" s="2">
        <v>104</v>
      </c>
      <c r="F40" s="2">
        <f t="shared" si="1"/>
        <v>57</v>
      </c>
      <c r="H40">
        <v>104</v>
      </c>
      <c r="I40">
        <f t="shared" si="9"/>
        <v>104</v>
      </c>
      <c r="J40">
        <f t="shared" si="2"/>
        <v>57</v>
      </c>
      <c r="L40">
        <v>30</v>
      </c>
      <c r="M40">
        <v>33</v>
      </c>
      <c r="N40">
        <v>47</v>
      </c>
      <c r="O40">
        <f t="shared" si="3"/>
        <v>14</v>
      </c>
      <c r="S40">
        <f t="shared" si="10"/>
        <v>104</v>
      </c>
      <c r="T40">
        <f t="shared" si="8"/>
        <v>71</v>
      </c>
      <c r="V40">
        <f t="shared" si="7"/>
        <v>71</v>
      </c>
    </row>
    <row r="41" spans="3:22" x14ac:dyDescent="0.3">
      <c r="C41" s="2">
        <v>31</v>
      </c>
      <c r="D41" s="2">
        <v>47.2</v>
      </c>
      <c r="E41" s="2">
        <v>102.8</v>
      </c>
      <c r="F41" s="2">
        <f t="shared" si="1"/>
        <v>55.599999999999994</v>
      </c>
      <c r="H41">
        <v>102.8</v>
      </c>
      <c r="I41">
        <f t="shared" si="9"/>
        <v>102.8</v>
      </c>
      <c r="J41">
        <f t="shared" si="2"/>
        <v>55.599999999999994</v>
      </c>
      <c r="L41">
        <v>31</v>
      </c>
      <c r="M41">
        <v>33</v>
      </c>
      <c r="N41">
        <v>47.2</v>
      </c>
      <c r="O41">
        <f t="shared" si="3"/>
        <v>14.200000000000003</v>
      </c>
      <c r="S41">
        <f t="shared" si="10"/>
        <v>102.8</v>
      </c>
      <c r="T41">
        <f t="shared" si="8"/>
        <v>69.8</v>
      </c>
      <c r="V41">
        <f t="shared" si="7"/>
        <v>69.8</v>
      </c>
    </row>
    <row r="42" spans="3:22" x14ac:dyDescent="0.3">
      <c r="C42" s="2">
        <v>32</v>
      </c>
      <c r="D42" s="2">
        <v>47.400000000000006</v>
      </c>
      <c r="E42" s="2">
        <v>101.6</v>
      </c>
      <c r="F42" s="2">
        <f t="shared" si="1"/>
        <v>54.199999999999989</v>
      </c>
      <c r="H42">
        <v>101.6</v>
      </c>
      <c r="I42">
        <f t="shared" si="9"/>
        <v>101.6</v>
      </c>
      <c r="J42">
        <f t="shared" si="2"/>
        <v>54.199999999999989</v>
      </c>
      <c r="L42">
        <v>32</v>
      </c>
      <c r="M42">
        <v>32.799999999999997</v>
      </c>
      <c r="N42">
        <v>47.400000000000006</v>
      </c>
      <c r="O42">
        <f t="shared" si="3"/>
        <v>14.600000000000009</v>
      </c>
      <c r="S42">
        <f t="shared" si="10"/>
        <v>101.6</v>
      </c>
      <c r="T42">
        <f t="shared" si="8"/>
        <v>68.8</v>
      </c>
      <c r="V42">
        <f t="shared" si="7"/>
        <v>68.8</v>
      </c>
    </row>
    <row r="43" spans="3:22" x14ac:dyDescent="0.3">
      <c r="C43" s="2">
        <v>33</v>
      </c>
      <c r="D43" s="2">
        <v>47.600000000000009</v>
      </c>
      <c r="E43" s="2">
        <v>100.39999999999999</v>
      </c>
      <c r="F43" s="2">
        <f t="shared" si="1"/>
        <v>52.799999999999983</v>
      </c>
      <c r="H43">
        <v>100.39999999999999</v>
      </c>
      <c r="I43">
        <f t="shared" si="9"/>
        <v>100.39999999999999</v>
      </c>
      <c r="J43">
        <f t="shared" si="2"/>
        <v>52.799999999999983</v>
      </c>
      <c r="L43">
        <v>33</v>
      </c>
      <c r="M43">
        <v>32.599999999999994</v>
      </c>
      <c r="N43">
        <v>47.600000000000009</v>
      </c>
      <c r="O43">
        <f t="shared" si="3"/>
        <v>15.000000000000014</v>
      </c>
      <c r="S43">
        <f t="shared" si="10"/>
        <v>100.39999999999999</v>
      </c>
      <c r="T43">
        <f t="shared" si="8"/>
        <v>67.8</v>
      </c>
      <c r="V43">
        <f t="shared" si="7"/>
        <v>67.8</v>
      </c>
    </row>
    <row r="44" spans="3:22" x14ac:dyDescent="0.3">
      <c r="C44" s="2">
        <v>34</v>
      </c>
      <c r="D44" s="2">
        <v>47.800000000000011</v>
      </c>
      <c r="E44" s="2">
        <v>99.199999999999989</v>
      </c>
      <c r="F44" s="2">
        <f t="shared" si="1"/>
        <v>51.399999999999977</v>
      </c>
      <c r="H44">
        <v>99.199999999999989</v>
      </c>
      <c r="I44">
        <f t="shared" si="9"/>
        <v>99.199999999999989</v>
      </c>
      <c r="J44">
        <f t="shared" si="2"/>
        <v>51.399999999999977</v>
      </c>
      <c r="L44">
        <v>34</v>
      </c>
      <c r="M44">
        <v>32.399999999999991</v>
      </c>
      <c r="N44">
        <v>47.800000000000011</v>
      </c>
      <c r="O44">
        <f t="shared" si="3"/>
        <v>15.40000000000002</v>
      </c>
      <c r="S44">
        <f t="shared" si="10"/>
        <v>99.199999999999989</v>
      </c>
      <c r="T44">
        <f t="shared" si="8"/>
        <v>66.8</v>
      </c>
      <c r="V44">
        <f t="shared" si="7"/>
        <v>66.8</v>
      </c>
    </row>
    <row r="45" spans="3:22" x14ac:dyDescent="0.3">
      <c r="C45" s="2">
        <v>35</v>
      </c>
      <c r="D45" s="2">
        <v>48</v>
      </c>
      <c r="E45" s="2">
        <v>98</v>
      </c>
      <c r="F45" s="2">
        <f t="shared" si="1"/>
        <v>50</v>
      </c>
      <c r="H45">
        <v>98</v>
      </c>
      <c r="I45">
        <f t="shared" si="9"/>
        <v>98</v>
      </c>
      <c r="J45">
        <f t="shared" si="2"/>
        <v>50</v>
      </c>
      <c r="L45">
        <v>35</v>
      </c>
      <c r="M45">
        <v>32.199999999999989</v>
      </c>
      <c r="N45">
        <v>48</v>
      </c>
      <c r="O45">
        <f t="shared" si="3"/>
        <v>15.800000000000011</v>
      </c>
      <c r="S45">
        <f t="shared" si="10"/>
        <v>98</v>
      </c>
      <c r="T45">
        <f t="shared" si="8"/>
        <v>65.800000000000011</v>
      </c>
      <c r="V45">
        <f t="shared" si="7"/>
        <v>65.800000000000011</v>
      </c>
    </row>
    <row r="46" spans="3:22" x14ac:dyDescent="0.3">
      <c r="C46" s="2">
        <v>36</v>
      </c>
      <c r="D46" s="2">
        <v>46.6</v>
      </c>
      <c r="E46" s="2">
        <v>97</v>
      </c>
      <c r="F46" s="2">
        <f t="shared" si="1"/>
        <v>50.4</v>
      </c>
      <c r="H46">
        <v>97</v>
      </c>
      <c r="I46">
        <f t="shared" si="9"/>
        <v>97</v>
      </c>
      <c r="J46">
        <f t="shared" si="2"/>
        <v>50.4</v>
      </c>
      <c r="L46">
        <v>36</v>
      </c>
      <c r="M46">
        <v>32</v>
      </c>
      <c r="N46">
        <v>46.6</v>
      </c>
      <c r="O46">
        <f t="shared" si="3"/>
        <v>14.600000000000001</v>
      </c>
      <c r="S46">
        <f t="shared" si="10"/>
        <v>97</v>
      </c>
      <c r="T46">
        <f t="shared" si="8"/>
        <v>65</v>
      </c>
      <c r="V46">
        <f t="shared" si="7"/>
        <v>65</v>
      </c>
    </row>
    <row r="47" spans="3:22" x14ac:dyDescent="0.3">
      <c r="C47" s="2">
        <v>37</v>
      </c>
      <c r="D47" s="2">
        <v>45.2</v>
      </c>
      <c r="E47" s="2">
        <v>96</v>
      </c>
      <c r="F47" s="2">
        <f t="shared" si="1"/>
        <v>50.8</v>
      </c>
      <c r="H47">
        <v>96</v>
      </c>
      <c r="I47">
        <f t="shared" si="9"/>
        <v>96</v>
      </c>
      <c r="J47">
        <f t="shared" si="2"/>
        <v>50.8</v>
      </c>
      <c r="L47">
        <v>37</v>
      </c>
      <c r="M47">
        <v>30</v>
      </c>
      <c r="N47">
        <v>45.2</v>
      </c>
      <c r="O47">
        <f t="shared" si="3"/>
        <v>15.200000000000003</v>
      </c>
      <c r="S47">
        <f t="shared" si="10"/>
        <v>96</v>
      </c>
      <c r="T47">
        <f t="shared" si="8"/>
        <v>66</v>
      </c>
      <c r="V47">
        <f t="shared" si="7"/>
        <v>66</v>
      </c>
    </row>
    <row r="48" spans="3:22" x14ac:dyDescent="0.3">
      <c r="C48" s="2">
        <v>38</v>
      </c>
      <c r="D48" s="2">
        <v>43.800000000000004</v>
      </c>
      <c r="E48" s="2">
        <v>95</v>
      </c>
      <c r="F48" s="2">
        <f t="shared" si="1"/>
        <v>51.199999999999996</v>
      </c>
      <c r="H48">
        <v>95</v>
      </c>
      <c r="I48">
        <f t="shared" si="9"/>
        <v>95</v>
      </c>
      <c r="J48">
        <f t="shared" si="2"/>
        <v>51.199999999999996</v>
      </c>
      <c r="L48">
        <v>38</v>
      </c>
      <c r="M48">
        <v>30</v>
      </c>
      <c r="N48">
        <v>43.800000000000004</v>
      </c>
      <c r="O48">
        <f t="shared" si="3"/>
        <v>13.800000000000004</v>
      </c>
      <c r="S48">
        <f t="shared" si="10"/>
        <v>95</v>
      </c>
      <c r="T48">
        <f t="shared" si="8"/>
        <v>65</v>
      </c>
      <c r="V48">
        <f t="shared" si="7"/>
        <v>65</v>
      </c>
    </row>
    <row r="49" spans="3:22" x14ac:dyDescent="0.3">
      <c r="C49" s="2">
        <v>39</v>
      </c>
      <c r="D49" s="2">
        <v>42.400000000000006</v>
      </c>
      <c r="E49" s="2">
        <v>94</v>
      </c>
      <c r="F49" s="2">
        <f t="shared" si="1"/>
        <v>51.599999999999994</v>
      </c>
      <c r="H49">
        <v>94</v>
      </c>
      <c r="I49">
        <f t="shared" si="9"/>
        <v>94</v>
      </c>
      <c r="J49">
        <f t="shared" si="2"/>
        <v>51.599999999999994</v>
      </c>
      <c r="L49">
        <v>39</v>
      </c>
      <c r="M49">
        <v>30</v>
      </c>
      <c r="N49">
        <v>42.400000000000006</v>
      </c>
      <c r="O49">
        <f t="shared" si="3"/>
        <v>12.400000000000006</v>
      </c>
      <c r="S49">
        <f t="shared" si="10"/>
        <v>94</v>
      </c>
      <c r="T49">
        <f t="shared" si="8"/>
        <v>64</v>
      </c>
      <c r="V49">
        <f t="shared" si="7"/>
        <v>64</v>
      </c>
    </row>
    <row r="50" spans="3:22" x14ac:dyDescent="0.3">
      <c r="C50" s="2">
        <v>40</v>
      </c>
      <c r="D50" s="2">
        <v>41</v>
      </c>
      <c r="E50" s="2">
        <v>93</v>
      </c>
      <c r="F50" s="2">
        <f t="shared" si="1"/>
        <v>52</v>
      </c>
      <c r="H50">
        <v>93</v>
      </c>
      <c r="I50">
        <f t="shared" si="9"/>
        <v>93</v>
      </c>
      <c r="J50">
        <f t="shared" si="2"/>
        <v>52</v>
      </c>
      <c r="L50">
        <v>40</v>
      </c>
      <c r="M50">
        <v>30</v>
      </c>
      <c r="N50">
        <v>41</v>
      </c>
      <c r="O50">
        <f t="shared" si="3"/>
        <v>11</v>
      </c>
      <c r="S50">
        <f t="shared" si="10"/>
        <v>93</v>
      </c>
      <c r="T50">
        <f t="shared" si="8"/>
        <v>63</v>
      </c>
      <c r="V50">
        <f t="shared" si="7"/>
        <v>63</v>
      </c>
    </row>
    <row r="51" spans="3:22" x14ac:dyDescent="0.3">
      <c r="F51" s="39">
        <f>IRR(F7:F50)</f>
        <v>0.87521547327173388</v>
      </c>
      <c r="G51" s="3"/>
      <c r="H51" s="3"/>
      <c r="I51" s="3"/>
      <c r="J51" s="39">
        <f t="shared" ref="J51:O51" si="11">IRR(J7:J50)</f>
        <v>0.79401315996340394</v>
      </c>
      <c r="O51" s="39">
        <f t="shared" si="11"/>
        <v>9.2821849248076349E-2</v>
      </c>
      <c r="P51" s="39"/>
      <c r="Q51" s="3"/>
      <c r="R51" s="3"/>
      <c r="S51" s="3"/>
      <c r="T51" s="40">
        <f>IRR(T7:T50)</f>
        <v>0.23919334592942088</v>
      </c>
      <c r="U51" s="3"/>
      <c r="V51" s="40">
        <f>IRR(V7:V50)</f>
        <v>0.25709958995174187</v>
      </c>
    </row>
  </sheetData>
  <mergeCells count="5">
    <mergeCell ref="M4:O4"/>
    <mergeCell ref="Q4:T4"/>
    <mergeCell ref="A1:O1"/>
    <mergeCell ref="C4:J4"/>
    <mergeCell ref="L3:V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Earnings</vt:lpstr>
      <vt:lpstr>2 Cost per credit </vt:lpstr>
      <vt:lpstr>3 Cost of Degee</vt:lpstr>
      <vt:lpstr>4 Tutition Surcharge</vt:lpstr>
      <vt:lpstr>5 Rate of Retun </vt:lpstr>
    </vt:vector>
  </TitlesOfParts>
  <Company>University of Alaska Fairbanks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dcterms:created xsi:type="dcterms:W3CDTF">2018-12-07T20:00:47Z</dcterms:created>
  <dcterms:modified xsi:type="dcterms:W3CDTF">2019-02-21T19:24:01Z</dcterms:modified>
</cp:coreProperties>
</file>